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sfls01\ПТО\Для Андрея\ИП 2025-2029\ИП 2025-2029_2025.08 в Министерство\ОБОСНОВАНИЯ (в министерство первый этап - стоимость)\O_1.1.7\"/>
    </mc:Choice>
  </mc:AlternateContent>
  <xr:revisionPtr revIDLastSave="0" documentId="13_ncr:1_{1D02540F-8D7F-4B54-8A97-D98169529133}" xr6:coauthVersionLast="47" xr6:coauthVersionMax="47" xr10:uidLastSave="{00000000-0000-0000-0000-000000000000}"/>
  <bookViews>
    <workbookView xWindow="300" yWindow="315" windowWidth="24240" windowHeight="14370" tabRatio="873" xr2:uid="{00000000-000D-0000-FFFF-FFFF00000000}"/>
  </bookViews>
  <sheets>
    <sheet name="Сводка затрат 2025-2026" sheetId="5" r:id="rId1"/>
    <sheet name="ССР-2025" sheetId="1" r:id="rId2"/>
    <sheet name="СЗ 2025" sheetId="2" r:id="rId3"/>
    <sheet name="ССР 2026" sheetId="4" r:id="rId4"/>
    <sheet name="СЗ 2026" sheetId="3" r:id="rId5"/>
  </sheets>
  <definedNames>
    <definedName name="_xlnm.Print_Titles" localSheetId="3">'ССР 2026'!$23:$23</definedName>
    <definedName name="_xlnm.Print_Titles" localSheetId="1">'ССР-2025'!$23:$23</definedName>
    <definedName name="Здания_КРУЭ__ЗРУ__укомплектованных_оборудованием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6" i="5" l="1"/>
  <c r="G26" i="3"/>
  <c r="D26" i="2"/>
  <c r="K25" i="5" l="1"/>
  <c r="J25" i="5"/>
  <c r="I25" i="5"/>
  <c r="H25" i="5"/>
  <c r="L25" i="5" s="1"/>
  <c r="K24" i="5"/>
  <c r="J24" i="5"/>
  <c r="I24" i="5"/>
  <c r="H24" i="5"/>
  <c r="L24" i="5" s="1"/>
  <c r="K19" i="5"/>
  <c r="J19" i="5"/>
  <c r="K18" i="5"/>
  <c r="J18" i="5"/>
  <c r="I18" i="5"/>
  <c r="H18" i="5"/>
  <c r="K17" i="5"/>
  <c r="J17" i="5"/>
  <c r="I17" i="5"/>
  <c r="H17" i="5"/>
  <c r="J16" i="5"/>
  <c r="I16" i="5"/>
  <c r="K15" i="5"/>
  <c r="J15" i="5"/>
  <c r="K26" i="5"/>
  <c r="J26" i="5"/>
  <c r="I19" i="5"/>
  <c r="L11" i="5"/>
  <c r="L18" i="5" s="1"/>
  <c r="L10" i="5"/>
  <c r="L17" i="5" s="1"/>
  <c r="K13" i="5"/>
  <c r="J23" i="5"/>
  <c r="I23" i="5"/>
  <c r="H16" i="5"/>
  <c r="K22" i="5"/>
  <c r="J13" i="5"/>
  <c r="I15" i="5"/>
  <c r="L8" i="5"/>
  <c r="I6" i="5"/>
  <c r="K6" i="5"/>
  <c r="J6" i="5"/>
  <c r="H6" i="5"/>
  <c r="J20" i="5" l="1"/>
  <c r="J28" i="5" s="1"/>
  <c r="L6" i="5"/>
  <c r="L15" i="5"/>
  <c r="I20" i="5"/>
  <c r="I28" i="5" s="1"/>
  <c r="L12" i="5"/>
  <c r="L19" i="5" s="1"/>
  <c r="H22" i="5"/>
  <c r="K23" i="5"/>
  <c r="K27" i="5" s="1"/>
  <c r="K29" i="5" s="1"/>
  <c r="L9" i="5"/>
  <c r="L16" i="5" s="1"/>
  <c r="H13" i="5"/>
  <c r="H23" i="5"/>
  <c r="I26" i="5"/>
  <c r="L26" i="5" s="1"/>
  <c r="L5" i="5"/>
  <c r="I13" i="5"/>
  <c r="H15" i="5"/>
  <c r="K16" i="5"/>
  <c r="K20" i="5" s="1"/>
  <c r="K28" i="5" s="1"/>
  <c r="H19" i="5"/>
  <c r="J22" i="5"/>
  <c r="J27" i="5" s="1"/>
  <c r="J29" i="5" s="1"/>
  <c r="I22" i="5"/>
  <c r="L23" i="5" l="1"/>
  <c r="I27" i="5"/>
  <c r="I29" i="5" s="1"/>
  <c r="L13" i="5"/>
  <c r="H20" i="5"/>
  <c r="H28" i="5" s="1"/>
  <c r="H27" i="5"/>
  <c r="H29" i="5" s="1"/>
  <c r="L22" i="5"/>
  <c r="L27" i="5" s="1"/>
  <c r="L20" i="5"/>
  <c r="L28" i="5" s="1"/>
  <c r="L29" i="5" l="1"/>
  <c r="D26" i="5"/>
  <c r="C6" i="3"/>
  <c r="D18" i="3"/>
  <c r="D23" i="3" s="1"/>
  <c r="C6" i="5" l="1"/>
  <c r="D22" i="3"/>
  <c r="D20" i="3"/>
  <c r="D21" i="3"/>
  <c r="C6" i="2" l="1"/>
</calcChain>
</file>

<file path=xl/sharedStrings.xml><?xml version="1.0" encoding="utf-8"?>
<sst xmlns="http://schemas.openxmlformats.org/spreadsheetml/2006/main" count="286" uniqueCount="117">
  <si>
    <t>Форма № 1</t>
  </si>
  <si>
    <t>Заказчик</t>
  </si>
  <si>
    <t xml:space="preserve">АО "БЭСК" </t>
  </si>
  <si>
    <t/>
  </si>
  <si>
    <t>(наименование организации)</t>
  </si>
  <si>
    <t>"Утвержден" "___"______________________2025г</t>
  </si>
  <si>
    <t>Сводный сметный расчет в сумме   6 582,07236 тыс. руб.</t>
  </si>
  <si>
    <t>В том числе возвратных сумм  тыс. руб.</t>
  </si>
  <si>
    <t>(ссылка на документ об утверждении)</t>
  </si>
  <si>
    <t>СВОДНЫЙ СМЕТНЫЙ РАСЧЕТ СТОИМОСТИ СТРОИТЕЛЬСТВА № ССРСС-О_1.1.7</t>
  </si>
  <si>
    <t>О_1.1.7 Реконструкция электрических сетей  0,4-10(6)кВ в городе Усть-Илимске, р-он Катымовского шоссе, промплощадка УИ ЛПК (кад.номера зем.участков: 38:32:020102:137, 38:32:020102:1076, 38:32:020205:382) с заменой голого провода на ВЛ на СИП, заменой старых и установкой новых КТПН для обеспечения качества электроэнергии и надежности электроснабжения потребителей (ВЛИ - 0,42км, замена тр-ов в ТП и замена КТПН - 4шт общей мощностью 1,91 МВА без увеличения ранее присоединенной максимальной мощности: 1,91 МВА/ 0,42км)</t>
  </si>
  <si>
    <t>(наименование стройки)</t>
  </si>
  <si>
    <t>№ п/п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</si>
  <si>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</si>
  <si>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</si>
  <si>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</si>
  <si>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Общая сметная стоимость, тыс. руб.</t>
  </si>
  <si>
    <t>строитель-
ных работ</t>
  </si>
  <si>
    <t>монтажных работ</t>
  </si>
  <si>
    <t>оборудования</t>
  </si>
  <si>
    <t>прочих затрат</t>
  </si>
  <si>
    <t>Глава 2. Основные объекты строительства, реконструкции, капитального ремонта</t>
  </si>
  <si>
    <t>1</t>
  </si>
  <si>
    <t>ОС</t>
  </si>
  <si>
    <t>Объектная смета  О 1.1.7</t>
  </si>
  <si>
    <t>Всего с учетом "тендерный коэффициент"</t>
  </si>
  <si>
    <t>Итого по Главе 2. "Основные объекты строительства, реконструкции, капитального ремонта"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</si>
  <si>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</si>
  <si>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</si>
  <si>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</si>
  <si>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Итого по Главам 1-8</t>
  </si>
  <si>
    <t>Глава 9. Прочие работы и затраты</t>
  </si>
  <si>
    <t>8</t>
  </si>
  <si>
    <t>Пуско-наладочные работы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</si>
  <si>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</si>
  <si>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</si>
  <si>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</si>
  <si>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7</t>
  </si>
  <si>
    <t>Проектные работы</t>
  </si>
  <si>
    <t>Итого по Главе 12. "Публичный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работы"</t>
  </si>
  <si>
    <t>Итого по Главам 1-12</t>
  </si>
  <si>
    <t>Непредвиденные затраты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</si>
  <si>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</si>
  <si>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</si>
  <si>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</si>
  <si>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</si>
  <si>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20%Г1.С:Г14.С</t>
  </si>
  <si>
    <t>20%Г1.М:Г14.М</t>
  </si>
  <si>
    <t>20%Г1.О:Г14.О</t>
  </si>
  <si>
    <t>20%Г1.П:Г14.П</t>
  </si>
  <si>
    <t>Итого "Налоги и обязательные платежи"</t>
  </si>
  <si>
    <t>Итого по сводному расчету</t>
  </si>
  <si>
    <t>АО "БЭСК"</t>
  </si>
  <si>
    <t>Сводка затрат в сумме в прогнозном уровне цен с НДС (тыс. руб.)</t>
  </si>
  <si>
    <t>4 кв. 2024 г.</t>
  </si>
  <si>
    <t>СВОДКА ЗАТРАТ</t>
  </si>
  <si>
    <t>Наименование затрат</t>
  </si>
  <si>
    <t>Объектов производственного назначения, тыс. руб.</t>
  </si>
  <si>
    <t>Сметная стоимость:</t>
  </si>
  <si>
    <t xml:space="preserve">  строительных и монтажных работ</t>
  </si>
  <si>
    <t xml:space="preserve">  оборудования</t>
  </si>
  <si>
    <t xml:space="preserve">  прочих затрат</t>
  </si>
  <si>
    <t>Сметная стоимость всего:</t>
  </si>
  <si>
    <t xml:space="preserve">  НДС (20%)</t>
  </si>
  <si>
    <t>Итого, сметная стоимость в прогнозном уровне цен с НДС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</si>
  <si>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</si>
  <si>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Составлен(а) в базисном (текущем) уровне цен  4 кв. 2024 г.</t>
  </si>
  <si>
    <t>ПИР</t>
  </si>
  <si>
    <t>Сводный сметный расчет в сумме   5 036,28974 тыс. руб.</t>
  </si>
  <si>
    <t>№ пп</t>
  </si>
  <si>
    <t>Обоснование стоимости</t>
  </si>
  <si>
    <t>Стоимость объекта, тыс. руб.</t>
  </si>
  <si>
    <t>Индекс-дефлятор МЭР</t>
  </si>
  <si>
    <t>проектно-изыскательские работы</t>
  </si>
  <si>
    <t>строительно-монтажных работ</t>
  </si>
  <si>
    <t>оборудования, мебели, инвентаря</t>
  </si>
  <si>
    <t>прочих (без ПИР)</t>
  </si>
  <si>
    <t>Раздел 1.</t>
  </si>
  <si>
    <t>Стоимость объекта с текущих ценах</t>
  </si>
  <si>
    <t>1.1</t>
  </si>
  <si>
    <t>Укрупненный сметный расчет (без НДС)</t>
  </si>
  <si>
    <t>-</t>
  </si>
  <si>
    <t>1.2</t>
  </si>
  <si>
    <t>Укрупненный сметный расчет (с НДС)</t>
  </si>
  <si>
    <t>Разбивка стоимость в текущих ценах (без НДС)</t>
  </si>
  <si>
    <t>Стоимость выполнения работ в ценах 2025 года</t>
  </si>
  <si>
    <t>Стоимость выполнения работ в ценах 2026 года</t>
  </si>
  <si>
    <t>Стоимость выполнения работ в ценах 2027 года</t>
  </si>
  <si>
    <t>Стоимость выполнения работ в ценах 2028 года</t>
  </si>
  <si>
    <t>Стоимость выполнения работ в ценах 2029 года</t>
  </si>
  <si>
    <t xml:space="preserve">Итого </t>
  </si>
  <si>
    <t>Стоимость объекта в ценах года финансирования работ (без НДС)</t>
  </si>
  <si>
    <t>5.1</t>
  </si>
  <si>
    <t>5.2</t>
  </si>
  <si>
    <t>Стоимость объекта в ценах года финансирования работ (с НДС)</t>
  </si>
  <si>
    <t>Итого (без НДС)</t>
  </si>
  <si>
    <t>Итого (с НДС)</t>
  </si>
  <si>
    <t>Раздел 2.</t>
  </si>
  <si>
    <t>2.1</t>
  </si>
  <si>
    <t>2.2</t>
  </si>
  <si>
    <t>2.3</t>
  </si>
  <si>
    <t>2.4</t>
  </si>
  <si>
    <t>2.5</t>
  </si>
  <si>
    <t>Раздел 3</t>
  </si>
  <si>
    <t>3.1</t>
  </si>
  <si>
    <t>3.2</t>
  </si>
  <si>
    <t>3.3</t>
  </si>
  <si>
    <t>3.4</t>
  </si>
  <si>
    <t>3.5</t>
  </si>
  <si>
    <t>Раздел 4</t>
  </si>
  <si>
    <t>4.1</t>
  </si>
  <si>
    <t>4.2</t>
  </si>
  <si>
    <t>4.3</t>
  </si>
  <si>
    <t>4.4</t>
  </si>
  <si>
    <t>4.5</t>
  </si>
  <si>
    <t>Сводка затрат в сумме в прогнозном уровне цен 2025г с НДС (тыс. руб.)</t>
  </si>
  <si>
    <t>Сводка затрат в сумме в прогнозном уровне цен 2026г с НДС (тыс. 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</si>
</sst>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3" formatCode="_-* #,##0.00_-;\-* #,##0.00_-;_-* &quot;-&quot;??_-;_-@_-"/>
    <numFmt numFmtId="164" formatCode="#,##0.000"/>
    <numFmt numFmtId="165" formatCode="#,##0.00000"/>
    <numFmt numFmtId="166" formatCode="0.000"/>
    <numFmt numFmtId="167" formatCode="0.00000"/>
    <numFmt numFmtId="168" formatCode="0.0"/>
    <numFmt numFmtId="169" formatCode="#,##0.0000"/>
    <numFmt numFmtId="170" formatCode="###\ ###\ ###\ ##0.00"/>
    <numFmt numFmtId="171" formatCode="_-* #,##0.000_-;\-* #,##0.000_-;_-* &quot;-&quot;??_-;_-@_-"/>
    <numFmt numFmtId="172" formatCode="_-* #,##0.000\ _₽_-;\-* #,##0.000\ _₽_-;_-* &quot;-&quot;???\ _₽_-;_-@_-"/>
    <numFmt numFmtId="173" formatCode="_-* #,##0.00\ _₽_-;\-* #,##0.00\ _₽_-;_-* &quot;-&quot;??\ _₽_-;_-@_-"/>
    <numFmt numFmtId="174" formatCode="0.0000"/>
    <numFmt numFmtId="175" formatCode="#,##0.0"/>
    <numFmt numFmtId="176" formatCode="#,##0.0000000"/>
  </numFmts>
  <fonts count="28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4"/>
      <name val="Arial"/>
      <family val="2"/>
      <charset val="204"/>
    </font>
    <font>
      <b/>
      <sz val="9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name val="Arial"/>
      <family val="1"/>
    </font>
    <font>
      <b/>
      <sz val="12"/>
      <name val="Arial"/>
      <family val="1"/>
    </font>
    <font>
      <sz val="12"/>
      <name val="Arial"/>
      <family val="1"/>
    </font>
    <font>
      <i/>
      <sz val="12"/>
      <name val="Arial"/>
      <family val="1"/>
    </font>
    <font>
      <sz val="10"/>
      <name val="Arial"/>
      <family val="1"/>
    </font>
    <font>
      <b/>
      <sz val="10"/>
      <name val="Arial"/>
      <family val="2"/>
      <charset val="204"/>
    </font>
    <font>
      <u/>
      <sz val="12"/>
      <name val="Arial"/>
      <family val="1"/>
    </font>
    <font>
      <i/>
      <sz val="9"/>
      <name val="Arial"/>
      <family val="1"/>
    </font>
    <font>
      <sz val="11"/>
      <color theme="1"/>
      <name val="Calibri"/>
      <family val="2"/>
      <scheme val="minor"/>
    </font>
    <font>
      <sz val="9"/>
      <name val="Arial"/>
      <family val="1"/>
    </font>
    <font>
      <sz val="11"/>
      <color rgb="FFFF0000"/>
      <name val="Arial"/>
      <family val="1"/>
    </font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1" fillId="0" borderId="0"/>
    <xf numFmtId="0" fontId="11" fillId="0" borderId="0"/>
    <xf numFmtId="0" fontId="19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2" fillId="0" borderId="0"/>
    <xf numFmtId="0" fontId="24" fillId="0" borderId="0"/>
    <xf numFmtId="0" fontId="24" fillId="0" borderId="0"/>
  </cellStyleXfs>
  <cellXfs count="197">
    <xf numFmtId="0" fontId="0" fillId="0" borderId="0" xfId="0"/>
    <xf numFmtId="49" fontId="3" fillId="0" borderId="0" xfId="0" applyNumberFormat="1" applyFont="1"/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 applyAlignment="1">
      <alignment horizontal="right"/>
    </xf>
    <xf numFmtId="49" fontId="4" fillId="0" borderId="0" xfId="0" applyNumberFormat="1" applyFont="1"/>
    <xf numFmtId="0" fontId="4" fillId="0" borderId="0" xfId="0" applyFont="1"/>
    <xf numFmtId="0" fontId="4" fillId="0" borderId="0" xfId="0" applyFont="1" applyAlignment="1">
      <alignment wrapText="1"/>
    </xf>
    <xf numFmtId="0" fontId="4" fillId="0" borderId="0" xfId="0" applyFont="1" applyAlignment="1">
      <alignment horizontal="center"/>
    </xf>
    <xf numFmtId="49" fontId="6" fillId="0" borderId="0" xfId="0" applyNumberFormat="1" applyFont="1"/>
    <xf numFmtId="49" fontId="7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49" fontId="4" fillId="0" borderId="0" xfId="0" applyNumberFormat="1" applyFont="1" applyAlignment="1">
      <alignment wrapText="1"/>
    </xf>
    <xf numFmtId="49" fontId="5" fillId="0" borderId="0" xfId="0" applyNumberFormat="1" applyFont="1" applyAlignment="1">
      <alignment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center"/>
    </xf>
    <xf numFmtId="0" fontId="5" fillId="0" borderId="0" xfId="0" applyFont="1"/>
    <xf numFmtId="49" fontId="6" fillId="0" borderId="0" xfId="0" applyNumberFormat="1" applyFont="1" applyAlignment="1">
      <alignment horizontal="left"/>
    </xf>
    <xf numFmtId="49" fontId="3" fillId="0" borderId="4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9" fillId="0" borderId="0" xfId="0" applyFont="1" applyAlignment="1">
      <alignment wrapText="1"/>
    </xf>
    <xf numFmtId="49" fontId="3" fillId="0" borderId="4" xfId="0" applyNumberFormat="1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164" fontId="3" fillId="0" borderId="4" xfId="0" applyNumberFormat="1" applyFont="1" applyBorder="1" applyAlignment="1">
      <alignment horizontal="right" vertical="top" wrapText="1"/>
    </xf>
    <xf numFmtId="0" fontId="3" fillId="0" borderId="4" xfId="0" applyFont="1" applyBorder="1" applyAlignment="1">
      <alignment horizontal="right" vertical="top" wrapText="1"/>
    </xf>
    <xf numFmtId="165" fontId="3" fillId="0" borderId="4" xfId="0" applyNumberFormat="1" applyFont="1" applyBorder="1" applyAlignment="1">
      <alignment horizontal="right" vertical="top" wrapText="1"/>
    </xf>
    <xf numFmtId="49" fontId="10" fillId="0" borderId="4" xfId="0" applyNumberFormat="1" applyFont="1" applyBorder="1"/>
    <xf numFmtId="165" fontId="10" fillId="0" borderId="4" xfId="0" applyNumberFormat="1" applyFont="1" applyBorder="1" applyAlignment="1">
      <alignment horizontal="right" vertical="top" wrapText="1"/>
    </xf>
    <xf numFmtId="0" fontId="10" fillId="0" borderId="4" xfId="0" applyFont="1" applyBorder="1" applyAlignment="1">
      <alignment horizontal="right" vertical="top" wrapText="1"/>
    </xf>
    <xf numFmtId="165" fontId="10" fillId="0" borderId="4" xfId="0" applyNumberFormat="1" applyFont="1" applyBorder="1" applyAlignment="1">
      <alignment horizontal="right" vertical="top"/>
    </xf>
    <xf numFmtId="0" fontId="10" fillId="0" borderId="4" xfId="0" applyFont="1" applyBorder="1" applyAlignment="1">
      <alignment horizontal="right" vertical="top"/>
    </xf>
    <xf numFmtId="0" fontId="10" fillId="0" borderId="0" xfId="0" applyFont="1" applyAlignment="1">
      <alignment wrapText="1"/>
    </xf>
    <xf numFmtId="0" fontId="6" fillId="0" borderId="0" xfId="0" applyFont="1" applyAlignment="1">
      <alignment wrapText="1"/>
    </xf>
    <xf numFmtId="166" fontId="3" fillId="0" borderId="4" xfId="0" applyNumberFormat="1" applyFont="1" applyBorder="1" applyAlignment="1">
      <alignment horizontal="right" vertical="top" wrapText="1"/>
    </xf>
    <xf numFmtId="167" fontId="3" fillId="0" borderId="4" xfId="0" applyNumberFormat="1" applyFont="1" applyBorder="1" applyAlignment="1">
      <alignment horizontal="right" vertical="top" wrapText="1"/>
    </xf>
    <xf numFmtId="167" fontId="10" fillId="0" borderId="4" xfId="0" applyNumberFormat="1" applyFont="1" applyBorder="1" applyAlignment="1">
      <alignment horizontal="right" vertical="top"/>
    </xf>
    <xf numFmtId="168" fontId="3" fillId="0" borderId="4" xfId="0" applyNumberFormat="1" applyFont="1" applyBorder="1" applyAlignment="1">
      <alignment horizontal="right" vertical="top" wrapText="1"/>
    </xf>
    <xf numFmtId="169" fontId="10" fillId="0" borderId="4" xfId="0" applyNumberFormat="1" applyFont="1" applyBorder="1" applyAlignment="1">
      <alignment horizontal="right" vertical="top"/>
    </xf>
    <xf numFmtId="167" fontId="10" fillId="0" borderId="4" xfId="0" applyNumberFormat="1" applyFont="1" applyBorder="1" applyAlignment="1">
      <alignment horizontal="right" vertical="top" wrapText="1"/>
    </xf>
    <xf numFmtId="0" fontId="12" fillId="0" borderId="0" xfId="1" applyFont="1" applyAlignment="1">
      <alignment horizontal="right" vertical="top"/>
    </xf>
    <xf numFmtId="0" fontId="11" fillId="0" borderId="0" xfId="2"/>
    <xf numFmtId="0" fontId="13" fillId="0" borderId="0" xfId="1" applyFont="1" applyAlignment="1">
      <alignment horizontal="left" vertical="center"/>
    </xf>
    <xf numFmtId="0" fontId="13" fillId="0" borderId="12" xfId="1" applyFont="1" applyBorder="1" applyAlignment="1">
      <alignment horizontal="center" vertical="center"/>
    </xf>
    <xf numFmtId="0" fontId="14" fillId="0" borderId="0" xfId="1" applyFont="1" applyAlignment="1">
      <alignment horizontal="center" vertical="center"/>
    </xf>
    <xf numFmtId="0" fontId="15" fillId="0" borderId="0" xfId="1" applyFont="1" applyAlignment="1">
      <alignment horizontal="left" vertical="center" wrapText="1"/>
    </xf>
    <xf numFmtId="170" fontId="16" fillId="0" borderId="0" xfId="1" applyNumberFormat="1" applyFont="1" applyAlignment="1">
      <alignment horizontal="left" vertical="center"/>
    </xf>
    <xf numFmtId="0" fontId="17" fillId="0" borderId="0" xfId="1" applyFont="1" applyAlignment="1">
      <alignment horizontal="left" vertical="center"/>
    </xf>
    <xf numFmtId="0" fontId="12" fillId="0" borderId="0" xfId="1" applyFont="1" applyAlignment="1">
      <alignment horizontal="center" vertical="center"/>
    </xf>
    <xf numFmtId="0" fontId="11" fillId="0" borderId="13" xfId="1" applyBorder="1" applyAlignment="1">
      <alignment horizontal="center" vertical="center" wrapText="1"/>
    </xf>
    <xf numFmtId="0" fontId="11" fillId="0" borderId="14" xfId="1" applyBorder="1" applyAlignment="1">
      <alignment horizontal="center" vertical="center" wrapText="1"/>
    </xf>
    <xf numFmtId="0" fontId="11" fillId="0" borderId="15" xfId="1" applyBorder="1" applyAlignment="1">
      <alignment horizontal="center" vertical="center" wrapText="1"/>
    </xf>
    <xf numFmtId="0" fontId="11" fillId="0" borderId="16" xfId="1" applyBorder="1" applyAlignment="1">
      <alignment horizontal="center" vertical="center" wrapText="1"/>
    </xf>
    <xf numFmtId="0" fontId="20" fillId="0" borderId="13" xfId="1" applyFont="1" applyBorder="1" applyAlignment="1">
      <alignment horizontal="center" vertical="center" wrapText="1"/>
    </xf>
    <xf numFmtId="0" fontId="20" fillId="0" borderId="14" xfId="1" applyFont="1" applyBorder="1" applyAlignment="1">
      <alignment horizontal="left" vertical="center" wrapText="1"/>
    </xf>
    <xf numFmtId="171" fontId="20" fillId="0" borderId="16" xfId="4" applyNumberFormat="1" applyFont="1" applyFill="1" applyBorder="1" applyAlignment="1">
      <alignment vertical="center" wrapText="1"/>
    </xf>
    <xf numFmtId="43" fontId="20" fillId="0" borderId="16" xfId="4" applyFont="1" applyFill="1" applyBorder="1" applyAlignment="1">
      <alignment horizontal="center" vertical="center" wrapText="1"/>
    </xf>
    <xf numFmtId="43" fontId="20" fillId="0" borderId="16" xfId="4" applyFont="1" applyFill="1" applyBorder="1" applyAlignment="1">
      <alignment vertical="center" wrapText="1"/>
    </xf>
    <xf numFmtId="43" fontId="20" fillId="0" borderId="17" xfId="4" applyFont="1" applyFill="1" applyBorder="1" applyAlignment="1">
      <alignment vertical="center" wrapText="1"/>
    </xf>
    <xf numFmtId="0" fontId="21" fillId="0" borderId="0" xfId="2" applyFont="1"/>
    <xf numFmtId="2" fontId="23" fillId="0" borderId="0" xfId="3" applyNumberFormat="1" applyFont="1" applyAlignment="1">
      <alignment horizontal="center" vertical="center"/>
    </xf>
    <xf numFmtId="171" fontId="20" fillId="0" borderId="16" xfId="5" applyNumberFormat="1" applyFont="1" applyFill="1" applyBorder="1" applyAlignment="1">
      <alignment vertical="center" wrapText="1"/>
    </xf>
    <xf numFmtId="172" fontId="11" fillId="0" borderId="0" xfId="2" applyNumberFormat="1"/>
    <xf numFmtId="43" fontId="20" fillId="0" borderId="16" xfId="5" applyFont="1" applyFill="1" applyBorder="1" applyAlignment="1">
      <alignment horizontal="center" vertical="center" wrapText="1"/>
    </xf>
    <xf numFmtId="173" fontId="11" fillId="0" borderId="0" xfId="2" applyNumberFormat="1"/>
    <xf numFmtId="43" fontId="20" fillId="0" borderId="16" xfId="5" applyFont="1" applyFill="1" applyBorder="1" applyAlignment="1">
      <alignment vertical="center" wrapText="1"/>
    </xf>
    <xf numFmtId="43" fontId="20" fillId="0" borderId="17" xfId="5" applyFont="1" applyFill="1" applyBorder="1" applyAlignment="1">
      <alignment vertical="center" wrapText="1"/>
    </xf>
    <xf numFmtId="2" fontId="11" fillId="0" borderId="0" xfId="2" applyNumberFormat="1"/>
    <xf numFmtId="0" fontId="22" fillId="0" borderId="0" xfId="6"/>
    <xf numFmtId="0" fontId="4" fillId="0" borderId="0" xfId="6" applyFont="1" applyAlignment="1">
      <alignment horizontal="right"/>
    </xf>
    <xf numFmtId="49" fontId="4" fillId="0" borderId="0" xfId="6" applyNumberFormat="1" applyFont="1"/>
    <xf numFmtId="0" fontId="4" fillId="0" borderId="0" xfId="6" applyFont="1"/>
    <xf numFmtId="0" fontId="4" fillId="0" borderId="0" xfId="6" applyFont="1" applyAlignment="1">
      <alignment wrapText="1"/>
    </xf>
    <xf numFmtId="0" fontId="4" fillId="0" borderId="0" xfId="6" applyFont="1" applyAlignment="1">
      <alignment horizontal="center"/>
    </xf>
    <xf numFmtId="49" fontId="6" fillId="0" borderId="0" xfId="6" applyNumberFormat="1" applyFont="1"/>
    <xf numFmtId="49" fontId="3" fillId="0" borderId="0" xfId="6" applyNumberFormat="1" applyFont="1"/>
    <xf numFmtId="49" fontId="7" fillId="0" borderId="0" xfId="6" applyNumberFormat="1" applyFont="1" applyAlignment="1">
      <alignment horizontal="center"/>
    </xf>
    <xf numFmtId="0" fontId="7" fillId="0" borderId="0" xfId="6" applyFont="1" applyAlignment="1">
      <alignment horizontal="center"/>
    </xf>
    <xf numFmtId="49" fontId="4" fillId="0" borderId="0" xfId="6" applyNumberFormat="1" applyFont="1" applyAlignment="1">
      <alignment wrapText="1"/>
    </xf>
    <xf numFmtId="49" fontId="5" fillId="0" borderId="0" xfId="6" applyNumberFormat="1" applyFont="1" applyAlignment="1">
      <alignment vertical="top"/>
    </xf>
    <xf numFmtId="0" fontId="5" fillId="0" borderId="0" xfId="6" applyFont="1" applyAlignment="1">
      <alignment vertical="top"/>
    </xf>
    <xf numFmtId="0" fontId="5" fillId="0" borderId="0" xfId="6" applyFont="1" applyAlignment="1">
      <alignment horizontal="center"/>
    </xf>
    <xf numFmtId="0" fontId="5" fillId="0" borderId="0" xfId="6" applyFont="1"/>
    <xf numFmtId="49" fontId="6" fillId="0" borderId="0" xfId="6" applyNumberFormat="1" applyFont="1" applyAlignment="1">
      <alignment horizontal="left"/>
    </xf>
    <xf numFmtId="49" fontId="3" fillId="0" borderId="4" xfId="6" applyNumberFormat="1" applyFont="1" applyBorder="1" applyAlignment="1">
      <alignment horizontal="center" vertical="top" wrapText="1"/>
    </xf>
    <xf numFmtId="0" fontId="3" fillId="0" borderId="4" xfId="6" applyFont="1" applyBorder="1" applyAlignment="1">
      <alignment horizontal="center" vertical="top" wrapText="1"/>
    </xf>
    <xf numFmtId="0" fontId="9" fillId="0" borderId="0" xfId="6" applyFont="1" applyAlignment="1">
      <alignment wrapText="1"/>
    </xf>
    <xf numFmtId="49" fontId="3" fillId="0" borderId="4" xfId="6" applyNumberFormat="1" applyFont="1" applyBorder="1" applyAlignment="1">
      <alignment horizontal="left" vertical="top" wrapText="1"/>
    </xf>
    <xf numFmtId="0" fontId="3" fillId="0" borderId="4" xfId="6" applyFont="1" applyBorder="1" applyAlignment="1">
      <alignment horizontal="left" vertical="top" wrapText="1"/>
    </xf>
    <xf numFmtId="165" fontId="3" fillId="0" borderId="4" xfId="6" applyNumberFormat="1" applyFont="1" applyBorder="1" applyAlignment="1">
      <alignment horizontal="right" vertical="top" wrapText="1"/>
    </xf>
    <xf numFmtId="0" fontId="3" fillId="0" borderId="4" xfId="6" applyFont="1" applyBorder="1" applyAlignment="1">
      <alignment horizontal="right" vertical="top" wrapText="1"/>
    </xf>
    <xf numFmtId="164" fontId="3" fillId="0" borderId="4" xfId="6" applyNumberFormat="1" applyFont="1" applyBorder="1" applyAlignment="1">
      <alignment horizontal="right" vertical="top" wrapText="1"/>
    </xf>
    <xf numFmtId="49" fontId="10" fillId="0" borderId="4" xfId="6" applyNumberFormat="1" applyFont="1" applyBorder="1"/>
    <xf numFmtId="165" fontId="10" fillId="0" borderId="4" xfId="6" applyNumberFormat="1" applyFont="1" applyBorder="1" applyAlignment="1">
      <alignment horizontal="right" vertical="top" wrapText="1"/>
    </xf>
    <xf numFmtId="0" fontId="10" fillId="0" borderId="4" xfId="6" applyFont="1" applyBorder="1" applyAlignment="1">
      <alignment horizontal="right" vertical="top" wrapText="1"/>
    </xf>
    <xf numFmtId="164" fontId="10" fillId="0" borderId="4" xfId="6" applyNumberFormat="1" applyFont="1" applyBorder="1" applyAlignment="1">
      <alignment horizontal="right" vertical="top"/>
    </xf>
    <xf numFmtId="0" fontId="10" fillId="0" borderId="4" xfId="6" applyFont="1" applyBorder="1" applyAlignment="1">
      <alignment horizontal="right" vertical="top"/>
    </xf>
    <xf numFmtId="165" fontId="10" fillId="0" borderId="4" xfId="6" applyNumberFormat="1" applyFont="1" applyBorder="1" applyAlignment="1">
      <alignment horizontal="right" vertical="top"/>
    </xf>
    <xf numFmtId="0" fontId="10" fillId="0" borderId="0" xfId="6" applyFont="1" applyAlignment="1">
      <alignment wrapText="1"/>
    </xf>
    <xf numFmtId="0" fontId="6" fillId="0" borderId="0" xfId="6" applyFont="1" applyAlignment="1">
      <alignment wrapText="1"/>
    </xf>
    <xf numFmtId="2" fontId="3" fillId="0" borderId="4" xfId="6" applyNumberFormat="1" applyFont="1" applyBorder="1" applyAlignment="1">
      <alignment horizontal="right" vertical="top" wrapText="1"/>
    </xf>
    <xf numFmtId="2" fontId="10" fillId="0" borderId="4" xfId="6" applyNumberFormat="1" applyFont="1" applyBorder="1" applyAlignment="1">
      <alignment horizontal="right" vertical="top"/>
    </xf>
    <xf numFmtId="167" fontId="3" fillId="0" borderId="4" xfId="6" applyNumberFormat="1" applyFont="1" applyBorder="1" applyAlignment="1">
      <alignment horizontal="right" vertical="top" wrapText="1"/>
    </xf>
    <xf numFmtId="174" fontId="3" fillId="0" borderId="4" xfId="6" applyNumberFormat="1" applyFont="1" applyBorder="1" applyAlignment="1">
      <alignment horizontal="right" vertical="top" wrapText="1"/>
    </xf>
    <xf numFmtId="166" fontId="3" fillId="0" borderId="4" xfId="6" applyNumberFormat="1" applyFont="1" applyBorder="1" applyAlignment="1">
      <alignment horizontal="right" vertical="top" wrapText="1"/>
    </xf>
    <xf numFmtId="167" fontId="10" fillId="0" borderId="4" xfId="6" applyNumberFormat="1" applyFont="1" applyBorder="1" applyAlignment="1">
      <alignment horizontal="right" vertical="top" wrapText="1"/>
    </xf>
    <xf numFmtId="174" fontId="10" fillId="0" borderId="4" xfId="6" applyNumberFormat="1" applyFont="1" applyBorder="1" applyAlignment="1">
      <alignment horizontal="right" vertical="top"/>
    </xf>
    <xf numFmtId="166" fontId="10" fillId="0" borderId="4" xfId="6" applyNumberFormat="1" applyFont="1" applyBorder="1" applyAlignment="1">
      <alignment horizontal="right" vertical="top"/>
    </xf>
    <xf numFmtId="167" fontId="10" fillId="0" borderId="4" xfId="6" applyNumberFormat="1" applyFont="1" applyBorder="1" applyAlignment="1">
      <alignment horizontal="right" vertical="top"/>
    </xf>
    <xf numFmtId="169" fontId="10" fillId="0" borderId="4" xfId="6" applyNumberFormat="1" applyFont="1" applyBorder="1" applyAlignment="1">
      <alignment horizontal="right" vertical="top"/>
    </xf>
    <xf numFmtId="0" fontId="3" fillId="0" borderId="0" xfId="6" applyFont="1"/>
    <xf numFmtId="0" fontId="3" fillId="0" borderId="0" xfId="6" applyFont="1" applyAlignment="1">
      <alignment wrapText="1"/>
    </xf>
    <xf numFmtId="0" fontId="25" fillId="0" borderId="4" xfId="7" applyFont="1" applyBorder="1" applyAlignment="1">
      <alignment horizontal="center" vertical="center" wrapText="1"/>
    </xf>
    <xf numFmtId="0" fontId="25" fillId="0" borderId="4" xfId="8" applyFont="1" applyBorder="1" applyAlignment="1">
      <alignment horizontal="center" wrapText="1"/>
    </xf>
    <xf numFmtId="49" fontId="26" fillId="2" borderId="4" xfId="7" applyNumberFormat="1" applyFont="1" applyFill="1" applyBorder="1" applyAlignment="1">
      <alignment horizontal="center" vertical="center" wrapText="1"/>
    </xf>
    <xf numFmtId="4" fontId="26" fillId="2" borderId="4" xfId="7" applyNumberFormat="1" applyFont="1" applyFill="1" applyBorder="1" applyAlignment="1">
      <alignment horizontal="right" vertical="center" wrapText="1"/>
    </xf>
    <xf numFmtId="49" fontId="25" fillId="0" borderId="4" xfId="7" applyNumberFormat="1" applyFont="1" applyBorder="1" applyAlignment="1">
      <alignment horizontal="center" vertical="center" wrapText="1"/>
    </xf>
    <xf numFmtId="164" fontId="25" fillId="0" borderId="4" xfId="7" applyNumberFormat="1" applyFont="1" applyBorder="1" applyAlignment="1">
      <alignment horizontal="right" vertical="center" wrapText="1"/>
    </xf>
    <xf numFmtId="4" fontId="25" fillId="0" borderId="4" xfId="7" applyNumberFormat="1" applyFont="1" applyBorder="1" applyAlignment="1">
      <alignment horizontal="right" vertical="center" wrapText="1"/>
    </xf>
    <xf numFmtId="4" fontId="25" fillId="0" borderId="4" xfId="7" applyNumberFormat="1" applyFont="1" applyBorder="1" applyAlignment="1">
      <alignment horizontal="center" vertical="center" wrapText="1"/>
    </xf>
    <xf numFmtId="4" fontId="26" fillId="2" borderId="4" xfId="7" applyNumberFormat="1" applyFont="1" applyFill="1" applyBorder="1" applyAlignment="1">
      <alignment horizontal="center" vertical="center" wrapText="1"/>
    </xf>
    <xf numFmtId="4" fontId="27" fillId="0" borderId="4" xfId="7" applyNumberFormat="1" applyFont="1" applyBorder="1" applyAlignment="1">
      <alignment horizontal="right" vertical="center" wrapText="1"/>
    </xf>
    <xf numFmtId="175" fontId="25" fillId="0" borderId="4" xfId="7" applyNumberFormat="1" applyFont="1" applyBorder="1" applyAlignment="1">
      <alignment horizontal="center" vertical="center" wrapText="1"/>
    </xf>
    <xf numFmtId="49" fontId="27" fillId="0" borderId="4" xfId="7" applyNumberFormat="1" applyFont="1" applyBorder="1" applyAlignment="1">
      <alignment horizontal="center" vertical="center" wrapText="1"/>
    </xf>
    <xf numFmtId="176" fontId="25" fillId="0" borderId="4" xfId="7" applyNumberFormat="1" applyFont="1" applyBorder="1" applyAlignment="1">
      <alignment horizontal="center" vertical="center" wrapText="1"/>
    </xf>
    <xf numFmtId="49" fontId="25" fillId="3" borderId="4" xfId="7" applyNumberFormat="1" applyFont="1" applyFill="1" applyBorder="1" applyAlignment="1">
      <alignment horizontal="center" vertical="center" wrapText="1"/>
    </xf>
    <xf numFmtId="4" fontId="25" fillId="3" borderId="4" xfId="7" applyNumberFormat="1" applyFont="1" applyFill="1" applyBorder="1" applyAlignment="1">
      <alignment horizontal="right" vertical="center" wrapText="1"/>
    </xf>
    <xf numFmtId="166" fontId="25" fillId="0" borderId="4" xfId="0" applyNumberFormat="1" applyFont="1" applyBorder="1" applyAlignment="1">
      <alignment horizontal="center" vertical="center" wrapText="1"/>
    </xf>
    <xf numFmtId="0" fontId="25" fillId="3" borderId="4" xfId="7" applyFont="1" applyFill="1" applyBorder="1" applyAlignment="1">
      <alignment horizontal="left" vertical="center" wrapText="1"/>
    </xf>
    <xf numFmtId="0" fontId="25" fillId="0" borderId="4" xfId="7" applyFont="1" applyBorder="1" applyAlignment="1">
      <alignment horizontal="left" vertical="center" wrapText="1"/>
    </xf>
    <xf numFmtId="0" fontId="27" fillId="0" borderId="4" xfId="7" applyFont="1" applyBorder="1" applyAlignment="1">
      <alignment horizontal="left" vertical="center" wrapText="1"/>
    </xf>
    <xf numFmtId="0" fontId="25" fillId="0" borderId="3" xfId="7" applyFont="1" applyBorder="1" applyAlignment="1">
      <alignment horizontal="center" vertical="center" wrapText="1"/>
    </xf>
    <xf numFmtId="0" fontId="25" fillId="0" borderId="7" xfId="7" applyFont="1" applyBorder="1" applyAlignment="1">
      <alignment horizontal="center" vertical="center" wrapText="1"/>
    </xf>
    <xf numFmtId="0" fontId="25" fillId="0" borderId="9" xfId="8" applyFont="1" applyBorder="1" applyAlignment="1">
      <alignment horizontal="center" wrapText="1"/>
    </xf>
    <xf numFmtId="0" fontId="25" fillId="0" borderId="11" xfId="8" applyFont="1" applyBorder="1" applyAlignment="1">
      <alignment horizontal="center" wrapText="1"/>
    </xf>
    <xf numFmtId="0" fontId="26" fillId="2" borderId="9" xfId="7" applyFont="1" applyFill="1" applyBorder="1" applyAlignment="1">
      <alignment horizontal="left" vertical="center" wrapText="1"/>
    </xf>
    <xf numFmtId="0" fontId="26" fillId="2" borderId="11" xfId="7" applyFont="1" applyFill="1" applyBorder="1" applyAlignment="1">
      <alignment horizontal="left" vertical="center" wrapText="1"/>
    </xf>
    <xf numFmtId="0" fontId="26" fillId="2" borderId="10" xfId="7" applyFont="1" applyFill="1" applyBorder="1" applyAlignment="1">
      <alignment horizontal="left" vertical="center" wrapText="1"/>
    </xf>
    <xf numFmtId="0" fontId="25" fillId="0" borderId="9" xfId="7" applyFont="1" applyBorder="1" applyAlignment="1">
      <alignment horizontal="left" vertical="center" wrapText="1"/>
    </xf>
    <xf numFmtId="0" fontId="25" fillId="0" borderId="11" xfId="7" applyFont="1" applyBorder="1" applyAlignment="1">
      <alignment horizontal="left" vertical="center" wrapText="1"/>
    </xf>
    <xf numFmtId="0" fontId="27" fillId="0" borderId="9" xfId="7" applyFont="1" applyBorder="1" applyAlignment="1">
      <alignment horizontal="left" vertical="center" wrapText="1"/>
    </xf>
    <xf numFmtId="0" fontId="27" fillId="0" borderId="11" xfId="7" applyFont="1" applyBorder="1" applyAlignment="1">
      <alignment horizontal="left" vertical="center" wrapText="1"/>
    </xf>
    <xf numFmtId="0" fontId="12" fillId="0" borderId="0" xfId="1" applyFont="1" applyAlignment="1">
      <alignment horizontal="center" vertical="center"/>
    </xf>
    <xf numFmtId="0" fontId="13" fillId="0" borderId="0" xfId="1" applyFont="1" applyAlignment="1">
      <alignment horizontal="center" vertical="center" wrapText="1"/>
    </xf>
    <xf numFmtId="0" fontId="18" fillId="0" borderId="0" xfId="1" applyFont="1" applyAlignment="1">
      <alignment horizontal="center" vertical="center"/>
    </xf>
    <xf numFmtId="0" fontId="5" fillId="0" borderId="0" xfId="1" applyFont="1" applyAlignment="1">
      <alignment horizontal="left" vertical="center" wrapText="1"/>
    </xf>
    <xf numFmtId="49" fontId="25" fillId="0" borderId="6" xfId="7" applyNumberFormat="1" applyFont="1" applyBorder="1" applyAlignment="1">
      <alignment horizontal="center" vertical="center" wrapText="1"/>
    </xf>
    <xf numFmtId="49" fontId="25" fillId="0" borderId="18" xfId="7" applyNumberFormat="1" applyFont="1" applyBorder="1" applyAlignment="1">
      <alignment horizontal="center" vertical="center" wrapText="1"/>
    </xf>
    <xf numFmtId="49" fontId="25" fillId="0" borderId="8" xfId="7" applyNumberFormat="1" applyFont="1" applyBorder="1" applyAlignment="1">
      <alignment horizontal="center" vertical="center" wrapText="1"/>
    </xf>
    <xf numFmtId="49" fontId="25" fillId="0" borderId="19" xfId="7" applyNumberFormat="1" applyFont="1" applyBorder="1" applyAlignment="1">
      <alignment horizontal="center" vertical="center" wrapText="1"/>
    </xf>
    <xf numFmtId="0" fontId="25" fillId="0" borderId="9" xfId="7" applyFont="1" applyBorder="1" applyAlignment="1">
      <alignment horizontal="center" vertical="center" wrapText="1"/>
    </xf>
    <xf numFmtId="0" fontId="25" fillId="0" borderId="10" xfId="7" applyFont="1" applyBorder="1" applyAlignment="1">
      <alignment horizontal="center" vertical="center" wrapText="1"/>
    </xf>
    <xf numFmtId="0" fontId="25" fillId="0" borderId="11" xfId="7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5" fillId="0" borderId="2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top"/>
    </xf>
    <xf numFmtId="0" fontId="4" fillId="0" borderId="0" xfId="0" applyFont="1" applyAlignment="1">
      <alignment horizontal="left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right" vertical="top" wrapText="1"/>
    </xf>
    <xf numFmtId="0" fontId="10" fillId="0" borderId="11" xfId="0" applyFont="1" applyBorder="1" applyAlignment="1">
      <alignment horizontal="right" vertical="top" wrapText="1"/>
    </xf>
    <xf numFmtId="0" fontId="6" fillId="0" borderId="9" xfId="0" applyFont="1" applyBorder="1" applyAlignment="1">
      <alignment horizontal="right" vertical="top" wrapText="1"/>
    </xf>
    <xf numFmtId="0" fontId="6" fillId="0" borderId="11" xfId="0" applyFont="1" applyBorder="1" applyAlignment="1">
      <alignment horizontal="right" vertical="top" wrapText="1"/>
    </xf>
    <xf numFmtId="0" fontId="4" fillId="0" borderId="1" xfId="6" applyFont="1" applyBorder="1" applyAlignment="1">
      <alignment horizontal="left" wrapText="1"/>
    </xf>
    <xf numFmtId="0" fontId="5" fillId="0" borderId="2" xfId="6" applyFont="1" applyBorder="1" applyAlignment="1">
      <alignment horizontal="center"/>
    </xf>
    <xf numFmtId="0" fontId="4" fillId="0" borderId="0" xfId="6" applyFont="1" applyAlignment="1">
      <alignment horizontal="center"/>
    </xf>
    <xf numFmtId="0" fontId="8" fillId="0" borderId="0" xfId="6" applyFont="1" applyAlignment="1">
      <alignment horizontal="center"/>
    </xf>
    <xf numFmtId="0" fontId="5" fillId="0" borderId="2" xfId="6" applyFont="1" applyBorder="1" applyAlignment="1">
      <alignment horizontal="center" vertical="top"/>
    </xf>
    <xf numFmtId="0" fontId="4" fillId="0" borderId="0" xfId="6" applyFont="1" applyAlignment="1">
      <alignment horizontal="left"/>
    </xf>
    <xf numFmtId="49" fontId="3" fillId="0" borderId="3" xfId="6" applyNumberFormat="1" applyFont="1" applyBorder="1" applyAlignment="1">
      <alignment horizontal="center" vertical="center" wrapText="1"/>
    </xf>
    <xf numFmtId="49" fontId="3" fillId="0" borderId="5" xfId="6" applyNumberFormat="1" applyFont="1" applyBorder="1" applyAlignment="1">
      <alignment horizontal="center" vertical="center" wrapText="1"/>
    </xf>
    <xf numFmtId="49" fontId="3" fillId="0" borderId="7" xfId="6" applyNumberFormat="1" applyFont="1" applyBorder="1" applyAlignment="1">
      <alignment horizontal="center" vertical="center" wrapText="1"/>
    </xf>
    <xf numFmtId="0" fontId="3" fillId="0" borderId="3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9" fillId="0" borderId="9" xfId="6" applyFont="1" applyBorder="1" applyAlignment="1">
      <alignment horizontal="left" vertical="center" wrapText="1"/>
    </xf>
    <xf numFmtId="0" fontId="9" fillId="0" borderId="10" xfId="6" applyFont="1" applyBorder="1" applyAlignment="1">
      <alignment horizontal="left" vertical="center" wrapText="1"/>
    </xf>
    <xf numFmtId="0" fontId="9" fillId="0" borderId="11" xfId="6" applyFont="1" applyBorder="1" applyAlignment="1">
      <alignment horizontal="left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10" fillId="0" borderId="9" xfId="6" applyFont="1" applyBorder="1" applyAlignment="1">
      <alignment horizontal="right" vertical="top" wrapText="1"/>
    </xf>
    <xf numFmtId="0" fontId="10" fillId="0" borderId="11" xfId="6" applyFont="1" applyBorder="1" applyAlignment="1">
      <alignment horizontal="right" vertical="top" wrapText="1"/>
    </xf>
    <xf numFmtId="0" fontId="6" fillId="0" borderId="9" xfId="6" applyFont="1" applyBorder="1" applyAlignment="1">
      <alignment horizontal="right" vertical="top" wrapText="1"/>
    </xf>
    <xf numFmtId="0" fontId="6" fillId="0" borderId="11" xfId="6" applyFont="1" applyBorder="1" applyAlignment="1">
      <alignment horizontal="right" vertical="top" wrapText="1"/>
    </xf>
    <xf numFmtId="0" fontId="4" fillId="0" borderId="0" xfId="0" applyFont="1" applyAlignment="1">
      <alignment horizontal="center" vertical="center" wrapText="1"/>
    </xf>
  </cellXfs>
  <cellStyles count="9">
    <cellStyle name="Normal" xfId="1" xr:uid="{E2C9E750-4AA2-426C-9F2D-B0A5AE17B578}"/>
    <cellStyle name="Обычный" xfId="0" builtinId="0"/>
    <cellStyle name="Обычный 2" xfId="2" xr:uid="{A7304A85-1A40-404C-ADD8-7CB8090CCEC3}"/>
    <cellStyle name="Обычный 2 2 2 2" xfId="7" xr:uid="{38759756-B322-420B-BF40-BD56E3098099}"/>
    <cellStyle name="Обычный 3" xfId="6" xr:uid="{37D0D671-61B7-4017-92CF-75C5E4611522}"/>
    <cellStyle name="Обычный 7" xfId="3" xr:uid="{EED599F6-ED42-4EC5-A7A6-818F84E19ED3}"/>
    <cellStyle name="СводРасч" xfId="8" xr:uid="{B367ED4A-5CFC-4D25-A253-D6D73F137561}"/>
    <cellStyle name="Финансовый 2" xfId="4" xr:uid="{0EFE9B3A-8A0B-4E36-B6EF-2749310E009D}"/>
    <cellStyle name="Финансовый 2 2" xfId="5" xr:uid="{099FF07D-6EBA-4DE1-A5E3-6DEDFAFDF2F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9E362C-A89D-4540-ACF6-CB3D4945BED1}">
  <dimension ref="A1:M54"/>
  <sheetViews>
    <sheetView tabSelected="1" zoomScale="82" zoomScaleNormal="82" workbookViewId="0">
      <selection activeCell="I5" sqref="I5"/>
    </sheetView>
  </sheetViews>
  <sheetFormatPr defaultColWidth="8.85546875" defaultRowHeight="14.25" x14ac:dyDescent="0.2"/>
  <cols>
    <col min="1" max="1" width="5.5703125" style="40" bestFit="1" customWidth="1"/>
    <col min="2" max="2" width="36.7109375" style="40" bestFit="1" customWidth="1"/>
    <col min="3" max="3" width="60.5703125" style="40" customWidth="1"/>
    <col min="4" max="4" width="15.28515625" style="40" bestFit="1" customWidth="1"/>
    <col min="5" max="5" width="11" style="40" customWidth="1"/>
    <col min="6" max="6" width="15.85546875" style="40" customWidth="1"/>
    <col min="7" max="7" width="33.28515625" style="40" customWidth="1"/>
    <col min="8" max="13" width="15.85546875" style="40" customWidth="1"/>
    <col min="14" max="16384" width="8.85546875" style="40"/>
  </cols>
  <sheetData>
    <row r="1" spans="1:13" ht="15.75" x14ac:dyDescent="0.2">
      <c r="A1" s="39"/>
      <c r="B1" s="39"/>
      <c r="C1" s="39"/>
      <c r="E1" s="130" t="s">
        <v>69</v>
      </c>
      <c r="F1" s="145" t="s">
        <v>70</v>
      </c>
      <c r="G1" s="146"/>
      <c r="H1" s="149" t="s">
        <v>71</v>
      </c>
      <c r="I1" s="150"/>
      <c r="J1" s="150"/>
      <c r="K1" s="151"/>
      <c r="L1" s="130" t="s">
        <v>16</v>
      </c>
      <c r="M1" s="130" t="s">
        <v>72</v>
      </c>
    </row>
    <row r="2" spans="1:13" ht="45" x14ac:dyDescent="0.2">
      <c r="A2" s="41"/>
      <c r="B2" s="41" t="s">
        <v>1</v>
      </c>
      <c r="C2" s="42" t="s">
        <v>52</v>
      </c>
      <c r="E2" s="131"/>
      <c r="F2" s="147"/>
      <c r="G2" s="148"/>
      <c r="H2" s="111" t="s">
        <v>73</v>
      </c>
      <c r="I2" s="111" t="s">
        <v>74</v>
      </c>
      <c r="J2" s="111" t="s">
        <v>75</v>
      </c>
      <c r="K2" s="111" t="s">
        <v>76</v>
      </c>
      <c r="L2" s="131"/>
      <c r="M2" s="131"/>
    </row>
    <row r="3" spans="1:13" ht="15" x14ac:dyDescent="0.25">
      <c r="A3" s="43"/>
      <c r="B3" s="43"/>
      <c r="C3" s="43"/>
      <c r="E3" s="112">
        <v>1</v>
      </c>
      <c r="F3" s="132">
        <v>2</v>
      </c>
      <c r="G3" s="133"/>
      <c r="H3" s="112">
        <v>3</v>
      </c>
      <c r="I3" s="112">
        <v>4</v>
      </c>
      <c r="J3" s="112">
        <v>5</v>
      </c>
      <c r="K3" s="112">
        <v>6</v>
      </c>
      <c r="L3" s="112">
        <v>7</v>
      </c>
      <c r="M3" s="112">
        <v>8</v>
      </c>
    </row>
    <row r="4" spans="1:13" ht="15" x14ac:dyDescent="0.2">
      <c r="A4" s="41"/>
      <c r="B4" s="41"/>
      <c r="C4" s="41"/>
      <c r="E4" s="113" t="s">
        <v>77</v>
      </c>
      <c r="F4" s="134" t="s">
        <v>78</v>
      </c>
      <c r="G4" s="135"/>
      <c r="H4" s="114"/>
      <c r="I4" s="114"/>
      <c r="J4" s="114"/>
      <c r="K4" s="114"/>
      <c r="L4" s="114"/>
      <c r="M4" s="114"/>
    </row>
    <row r="5" spans="1:13" ht="15" x14ac:dyDescent="0.2">
      <c r="A5" s="41"/>
      <c r="B5" s="41"/>
      <c r="C5" s="41"/>
      <c r="E5" s="115" t="s">
        <v>79</v>
      </c>
      <c r="F5" s="137" t="s">
        <v>80</v>
      </c>
      <c r="G5" s="138"/>
      <c r="H5" s="116">
        <v>24.614889999999999</v>
      </c>
      <c r="I5" s="117">
        <v>4023.2935699999998</v>
      </c>
      <c r="J5" s="117">
        <v>5515.6591699999999</v>
      </c>
      <c r="K5" s="116">
        <v>118.40079</v>
      </c>
      <c r="L5" s="116">
        <f>SUM(H5:K5)</f>
        <v>9681.9684199999992</v>
      </c>
      <c r="M5" s="118" t="s">
        <v>81</v>
      </c>
    </row>
    <row r="6" spans="1:13" ht="25.5" x14ac:dyDescent="0.2">
      <c r="A6" s="41"/>
      <c r="B6" s="44" t="s">
        <v>53</v>
      </c>
      <c r="C6" s="45">
        <f>C26</f>
        <v>12812.337721805161</v>
      </c>
      <c r="E6" s="115" t="s">
        <v>82</v>
      </c>
      <c r="F6" s="137" t="s">
        <v>83</v>
      </c>
      <c r="G6" s="138"/>
      <c r="H6" s="117">
        <f>H5*1.2</f>
        <v>29.537867999999996</v>
      </c>
      <c r="I6" s="117">
        <f t="shared" ref="I6:K6" si="0">I5*1.2</f>
        <v>4827.952284</v>
      </c>
      <c r="J6" s="117">
        <f t="shared" si="0"/>
        <v>6618.7910039999997</v>
      </c>
      <c r="K6" s="117">
        <f t="shared" si="0"/>
        <v>142.08094800000001</v>
      </c>
      <c r="L6" s="117">
        <f>SUM(H6:K6)</f>
        <v>11618.362104000002</v>
      </c>
      <c r="M6" s="118" t="s">
        <v>81</v>
      </c>
    </row>
    <row r="7" spans="1:13" ht="15" x14ac:dyDescent="0.2">
      <c r="A7" s="41"/>
      <c r="B7" s="41"/>
      <c r="C7" s="41"/>
      <c r="E7" s="113" t="s">
        <v>97</v>
      </c>
      <c r="F7" s="134" t="s">
        <v>84</v>
      </c>
      <c r="G7" s="136"/>
      <c r="H7" s="136"/>
      <c r="I7" s="135"/>
      <c r="J7" s="114"/>
      <c r="K7" s="114"/>
      <c r="L7" s="114"/>
      <c r="M7" s="119"/>
    </row>
    <row r="8" spans="1:13" ht="15" x14ac:dyDescent="0.2">
      <c r="A8" s="43"/>
      <c r="B8" s="43"/>
      <c r="C8" s="43"/>
      <c r="E8" s="115" t="s">
        <v>98</v>
      </c>
      <c r="F8" s="137" t="s">
        <v>85</v>
      </c>
      <c r="G8" s="138"/>
      <c r="H8" s="117">
        <v>24.614889999999999</v>
      </c>
      <c r="I8" s="117">
        <v>1500.0234499999999</v>
      </c>
      <c r="J8" s="117">
        <v>3868.6411699999999</v>
      </c>
      <c r="K8" s="117">
        <v>91.780789999999996</v>
      </c>
      <c r="L8" s="126">
        <f>SUM(H8:K8)</f>
        <v>5485.0603000000001</v>
      </c>
      <c r="M8" s="118" t="s">
        <v>81</v>
      </c>
    </row>
    <row r="9" spans="1:13" ht="15" x14ac:dyDescent="0.2">
      <c r="A9" s="41"/>
      <c r="B9" s="41"/>
      <c r="C9" s="41"/>
      <c r="E9" s="115" t="s">
        <v>99</v>
      </c>
      <c r="F9" s="137" t="s">
        <v>86</v>
      </c>
      <c r="G9" s="138"/>
      <c r="H9" s="117">
        <v>0</v>
      </c>
      <c r="I9" s="117">
        <v>2523.2701200000001</v>
      </c>
      <c r="J9" s="117">
        <v>1647.018</v>
      </c>
      <c r="K9" s="117">
        <v>26.62</v>
      </c>
      <c r="L9" s="126">
        <f>SUM(H9:K9)</f>
        <v>4196.9081200000001</v>
      </c>
      <c r="M9" s="118" t="s">
        <v>81</v>
      </c>
    </row>
    <row r="10" spans="1:13" ht="15" x14ac:dyDescent="0.2">
      <c r="A10" s="41"/>
      <c r="B10" s="46" t="s">
        <v>54</v>
      </c>
      <c r="C10" s="41"/>
      <c r="E10" s="115" t="s">
        <v>100</v>
      </c>
      <c r="F10" s="137" t="s">
        <v>87</v>
      </c>
      <c r="G10" s="138"/>
      <c r="H10" s="117"/>
      <c r="I10" s="117"/>
      <c r="J10" s="117"/>
      <c r="K10" s="117"/>
      <c r="L10" s="126">
        <f t="shared" ref="L10:L12" si="1">SUM(H10:K10)</f>
        <v>0</v>
      </c>
      <c r="M10" s="118" t="s">
        <v>81</v>
      </c>
    </row>
    <row r="11" spans="1:13" ht="15" x14ac:dyDescent="0.2">
      <c r="A11" s="41"/>
      <c r="B11" s="41"/>
      <c r="C11" s="41"/>
      <c r="E11" s="115" t="s">
        <v>101</v>
      </c>
      <c r="F11" s="137" t="s">
        <v>88</v>
      </c>
      <c r="G11" s="138"/>
      <c r="H11" s="117"/>
      <c r="I11" s="117"/>
      <c r="J11" s="117"/>
      <c r="K11" s="117"/>
      <c r="L11" s="126">
        <f t="shared" si="1"/>
        <v>0</v>
      </c>
      <c r="M11" s="118" t="s">
        <v>81</v>
      </c>
    </row>
    <row r="12" spans="1:13" ht="15.75" x14ac:dyDescent="0.2">
      <c r="A12" s="47"/>
      <c r="B12" s="141" t="s">
        <v>55</v>
      </c>
      <c r="C12" s="141"/>
      <c r="E12" s="115" t="s">
        <v>102</v>
      </c>
      <c r="F12" s="137" t="s">
        <v>89</v>
      </c>
      <c r="G12" s="138"/>
      <c r="H12" s="117"/>
      <c r="I12" s="117"/>
      <c r="J12" s="117"/>
      <c r="K12" s="117"/>
      <c r="L12" s="126">
        <f t="shared" si="1"/>
        <v>0</v>
      </c>
      <c r="M12" s="118" t="s">
        <v>81</v>
      </c>
    </row>
    <row r="13" spans="1:13" ht="15" x14ac:dyDescent="0.2">
      <c r="A13" s="41"/>
      <c r="B13" s="41"/>
      <c r="C13" s="41"/>
      <c r="E13" s="115"/>
      <c r="F13" s="139" t="s">
        <v>90</v>
      </c>
      <c r="G13" s="140"/>
      <c r="H13" s="120">
        <f>SUM(H8:H12)</f>
        <v>24.614889999999999</v>
      </c>
      <c r="I13" s="120">
        <f>SUM(I8:I12)</f>
        <v>4023.2935699999998</v>
      </c>
      <c r="J13" s="120">
        <f>SUM(J8:J12)</f>
        <v>5515.6591699999999</v>
      </c>
      <c r="K13" s="120">
        <f>SUM(K8:K12)</f>
        <v>118.40079</v>
      </c>
      <c r="L13" s="120">
        <f>SUM(L8:L12)</f>
        <v>9681.9684200000011</v>
      </c>
      <c r="M13" s="118" t="s">
        <v>81</v>
      </c>
    </row>
    <row r="14" spans="1:13" ht="132" customHeight="1" x14ac:dyDescent="0.2">
      <c r="A14" s="41"/>
      <c r="B14" s="142" t="s">
        <v>10</v>
      </c>
      <c r="C14" s="142"/>
      <c r="E14" s="113" t="s">
        <v>103</v>
      </c>
      <c r="F14" s="134" t="s">
        <v>91</v>
      </c>
      <c r="G14" s="136"/>
      <c r="H14" s="136"/>
      <c r="I14" s="136"/>
      <c r="J14" s="135"/>
      <c r="K14" s="114"/>
      <c r="L14" s="114"/>
      <c r="M14" s="119"/>
    </row>
    <row r="15" spans="1:13" ht="15" x14ac:dyDescent="0.2">
      <c r="A15" s="43"/>
      <c r="B15" s="143" t="s">
        <v>11</v>
      </c>
      <c r="C15" s="143"/>
      <c r="E15" s="115" t="s">
        <v>104</v>
      </c>
      <c r="F15" s="128" t="s">
        <v>85</v>
      </c>
      <c r="G15" s="128"/>
      <c r="H15" s="117">
        <f>H8*$M$15/100</f>
        <v>26.534851419999999</v>
      </c>
      <c r="I15" s="117">
        <f t="shared" ref="I15:L15" si="2">I8*$M$15/100</f>
        <v>1617.0252790999998</v>
      </c>
      <c r="J15" s="117">
        <f t="shared" si="2"/>
        <v>4170.3951812599998</v>
      </c>
      <c r="K15" s="117">
        <f t="shared" si="2"/>
        <v>98.939691619999991</v>
      </c>
      <c r="L15" s="117">
        <f t="shared" si="2"/>
        <v>5912.8950034</v>
      </c>
      <c r="M15" s="121">
        <v>107.8</v>
      </c>
    </row>
    <row r="16" spans="1:13" ht="15" x14ac:dyDescent="0.2">
      <c r="A16" s="41"/>
      <c r="B16" s="41"/>
      <c r="C16" s="41"/>
      <c r="E16" s="115" t="s">
        <v>105</v>
      </c>
      <c r="F16" s="128" t="s">
        <v>86</v>
      </c>
      <c r="G16" s="128"/>
      <c r="H16" s="117">
        <f>H9*$M$15/100*$M$16/100</f>
        <v>0</v>
      </c>
      <c r="I16" s="117">
        <f t="shared" ref="I16:L16" si="3">I9*$M$15/100*$M$16/100</f>
        <v>2864.2497043960802</v>
      </c>
      <c r="J16" s="117">
        <f t="shared" si="3"/>
        <v>1869.5861304120001</v>
      </c>
      <c r="K16" s="117">
        <f t="shared" si="3"/>
        <v>30.217267079999996</v>
      </c>
      <c r="L16" s="117">
        <f t="shared" si="3"/>
        <v>4764.0531018880802</v>
      </c>
      <c r="M16" s="121">
        <v>105.3</v>
      </c>
    </row>
    <row r="17" spans="1:13" ht="15" x14ac:dyDescent="0.2">
      <c r="A17" s="41"/>
      <c r="B17" s="41"/>
      <c r="C17" s="41"/>
      <c r="E17" s="115" t="s">
        <v>106</v>
      </c>
      <c r="F17" s="128" t="s">
        <v>87</v>
      </c>
      <c r="G17" s="128"/>
      <c r="H17" s="117">
        <f>H10*$M$15/100*$M$16/100*$M$17/100</f>
        <v>0</v>
      </c>
      <c r="I17" s="117">
        <f t="shared" ref="I17:L17" si="4">I10*$M$15/100*$M$16/100*$M$17/100</f>
        <v>0</v>
      </c>
      <c r="J17" s="117">
        <f t="shared" si="4"/>
        <v>0</v>
      </c>
      <c r="K17" s="117">
        <f t="shared" si="4"/>
        <v>0</v>
      </c>
      <c r="L17" s="117">
        <f t="shared" si="4"/>
        <v>0</v>
      </c>
      <c r="M17" s="121">
        <v>104.4</v>
      </c>
    </row>
    <row r="18" spans="1:13" ht="28.5" x14ac:dyDescent="0.2">
      <c r="A18" s="48" t="s">
        <v>12</v>
      </c>
      <c r="B18" s="49" t="s">
        <v>56</v>
      </c>
      <c r="C18" s="50" t="s">
        <v>57</v>
      </c>
      <c r="E18" s="115" t="s">
        <v>107</v>
      </c>
      <c r="F18" s="128" t="s">
        <v>88</v>
      </c>
      <c r="G18" s="128"/>
      <c r="H18" s="117">
        <f>H11*$M$15/100*$M$16/100*$M$17/100*$M$18/100</f>
        <v>0</v>
      </c>
      <c r="I18" s="117">
        <f t="shared" ref="I18:L18" si="5">I11*$M$15/100*$M$16/100*$M$17/100*$M$18/100</f>
        <v>0</v>
      </c>
      <c r="J18" s="117">
        <f t="shared" si="5"/>
        <v>0</v>
      </c>
      <c r="K18" s="117">
        <f t="shared" si="5"/>
        <v>0</v>
      </c>
      <c r="L18" s="117">
        <f t="shared" si="5"/>
        <v>0</v>
      </c>
      <c r="M18" s="121">
        <v>104.4</v>
      </c>
    </row>
    <row r="19" spans="1:13" ht="15" x14ac:dyDescent="0.2">
      <c r="A19" s="48">
        <v>1</v>
      </c>
      <c r="B19" s="49">
        <v>2</v>
      </c>
      <c r="C19" s="51">
        <v>3</v>
      </c>
      <c r="E19" s="115" t="s">
        <v>108</v>
      </c>
      <c r="F19" s="128" t="s">
        <v>89</v>
      </c>
      <c r="G19" s="128"/>
      <c r="H19" s="117">
        <f>H12*$M$15/100*$M$16/100*$M$17/100*$M$18/100*$M$19/100</f>
        <v>0</v>
      </c>
      <c r="I19" s="117">
        <f t="shared" ref="I19:L19" si="6">I12*$M$15/100*$M$16/100*$M$17/100*$M$18/100*$M$19/100</f>
        <v>0</v>
      </c>
      <c r="J19" s="117">
        <f t="shared" si="6"/>
        <v>0</v>
      </c>
      <c r="K19" s="117">
        <f t="shared" si="6"/>
        <v>0</v>
      </c>
      <c r="L19" s="117">
        <f t="shared" si="6"/>
        <v>0</v>
      </c>
      <c r="M19" s="121">
        <v>104.4</v>
      </c>
    </row>
    <row r="20" spans="1:13" ht="15" x14ac:dyDescent="0.2">
      <c r="A20" s="52">
        <v>1</v>
      </c>
      <c r="B20" s="53" t="s">
        <v>58</v>
      </c>
      <c r="C20" s="54">
        <v>9681.9684200000011</v>
      </c>
      <c r="E20" s="122"/>
      <c r="F20" s="129" t="s">
        <v>90</v>
      </c>
      <c r="G20" s="129"/>
      <c r="H20" s="120">
        <f>SUM(H15:H19)</f>
        <v>26.534851419999999</v>
      </c>
      <c r="I20" s="120">
        <f t="shared" ref="I20:K20" si="7">SUM(I15:I19)</f>
        <v>4481.2749834960796</v>
      </c>
      <c r="J20" s="120">
        <f t="shared" si="7"/>
        <v>6039.9813116719997</v>
      </c>
      <c r="K20" s="120">
        <f t="shared" si="7"/>
        <v>129.15695869999999</v>
      </c>
      <c r="L20" s="120">
        <f>SUM(L15:L19)</f>
        <v>10676.94810528808</v>
      </c>
      <c r="M20" s="123"/>
    </row>
    <row r="21" spans="1:13" ht="15" x14ac:dyDescent="0.2">
      <c r="A21" s="52">
        <v>1.1000000000000001</v>
      </c>
      <c r="B21" s="53" t="s">
        <v>59</v>
      </c>
      <c r="C21" s="54">
        <v>4023.2935699999998</v>
      </c>
      <c r="E21" s="113" t="s">
        <v>109</v>
      </c>
      <c r="F21" s="134" t="s">
        <v>94</v>
      </c>
      <c r="G21" s="136"/>
      <c r="H21" s="136"/>
      <c r="I21" s="136"/>
      <c r="J21" s="135"/>
      <c r="K21" s="117"/>
      <c r="L21" s="117"/>
      <c r="M21" s="123"/>
    </row>
    <row r="22" spans="1:13" ht="15" x14ac:dyDescent="0.2">
      <c r="A22" s="52">
        <v>1.2</v>
      </c>
      <c r="B22" s="53" t="s">
        <v>60</v>
      </c>
      <c r="C22" s="54">
        <v>5515.6591699999999</v>
      </c>
      <c r="E22" s="115" t="s">
        <v>110</v>
      </c>
      <c r="F22" s="128" t="s">
        <v>85</v>
      </c>
      <c r="G22" s="128"/>
      <c r="H22" s="117">
        <f>H8*$M$22/100*1.2</f>
        <v>31.841821703999997</v>
      </c>
      <c r="I22" s="117">
        <f t="shared" ref="I22:K22" si="8">I8*$M$22/100*1.2</f>
        <v>1940.4303349199997</v>
      </c>
      <c r="J22" s="117">
        <f t="shared" si="8"/>
        <v>5004.474217512</v>
      </c>
      <c r="K22" s="117">
        <f t="shared" si="8"/>
        <v>118.72762994399999</v>
      </c>
      <c r="L22" s="117">
        <f>SUM(H22:K22)</f>
        <v>7095.4740040799998</v>
      </c>
      <c r="M22" s="121">
        <v>107.8</v>
      </c>
    </row>
    <row r="23" spans="1:13" ht="15" x14ac:dyDescent="0.2">
      <c r="A23" s="52">
        <v>1.3</v>
      </c>
      <c r="B23" s="53" t="s">
        <v>61</v>
      </c>
      <c r="C23" s="54">
        <v>143.01568</v>
      </c>
      <c r="E23" s="115" t="s">
        <v>111</v>
      </c>
      <c r="F23" s="128" t="s">
        <v>86</v>
      </c>
      <c r="G23" s="128"/>
      <c r="H23" s="117">
        <f>H9*$M$22/100*$M$23/100*1.2</f>
        <v>0</v>
      </c>
      <c r="I23" s="117">
        <f t="shared" ref="I23:K23" si="9">I9*$M$22/100*$M$23/100*1.2</f>
        <v>3437.0996452752961</v>
      </c>
      <c r="J23" s="117">
        <f t="shared" si="9"/>
        <v>2243.5033564944001</v>
      </c>
      <c r="K23" s="117">
        <f t="shared" si="9"/>
        <v>36.26072049599999</v>
      </c>
      <c r="L23" s="117">
        <f t="shared" ref="L23:L26" si="10">SUM(H23:K23)</f>
        <v>5716.8637222656962</v>
      </c>
      <c r="M23" s="121">
        <v>105.3</v>
      </c>
    </row>
    <row r="24" spans="1:13" ht="15" x14ac:dyDescent="0.2">
      <c r="A24" s="52">
        <v>2</v>
      </c>
      <c r="B24" s="53" t="s">
        <v>62</v>
      </c>
      <c r="C24" s="54">
        <v>11618.3621</v>
      </c>
      <c r="E24" s="115" t="s">
        <v>112</v>
      </c>
      <c r="F24" s="128" t="s">
        <v>87</v>
      </c>
      <c r="G24" s="128"/>
      <c r="H24" s="117">
        <f>H10*$M$22/100*$M$23/100*$M$24/100*1.2</f>
        <v>0</v>
      </c>
      <c r="I24" s="117">
        <f t="shared" ref="I24:K24" si="11">I10*$M$22/100*$M$23/100*$M$24/100*1.2</f>
        <v>0</v>
      </c>
      <c r="J24" s="117">
        <f t="shared" si="11"/>
        <v>0</v>
      </c>
      <c r="K24" s="117">
        <f t="shared" si="11"/>
        <v>0</v>
      </c>
      <c r="L24" s="117">
        <f t="shared" si="10"/>
        <v>0</v>
      </c>
      <c r="M24" s="121">
        <v>104.4</v>
      </c>
    </row>
    <row r="25" spans="1:13" ht="15" x14ac:dyDescent="0.2">
      <c r="A25" s="52">
        <v>2.1</v>
      </c>
      <c r="B25" s="53" t="s">
        <v>63</v>
      </c>
      <c r="C25" s="54">
        <v>1936.3936800000001</v>
      </c>
      <c r="E25" s="115" t="s">
        <v>113</v>
      </c>
      <c r="F25" s="128" t="s">
        <v>88</v>
      </c>
      <c r="G25" s="128"/>
      <c r="H25" s="117">
        <f>H11*$M$22/100*$M$23/100*$M$24/100*$M$25/100*1.2</f>
        <v>0</v>
      </c>
      <c r="I25" s="117">
        <f t="shared" ref="I25:K25" si="12">I11*$M$22/100*$M$23/100*$M$24/100*$M$25/100*1.2</f>
        <v>0</v>
      </c>
      <c r="J25" s="117">
        <f t="shared" si="12"/>
        <v>0</v>
      </c>
      <c r="K25" s="117">
        <f t="shared" si="12"/>
        <v>0</v>
      </c>
      <c r="L25" s="117">
        <f t="shared" si="10"/>
        <v>0</v>
      </c>
      <c r="M25" s="121">
        <v>104.4</v>
      </c>
    </row>
    <row r="26" spans="1:13" ht="24" x14ac:dyDescent="0.2">
      <c r="A26" s="52">
        <v>3</v>
      </c>
      <c r="B26" s="53" t="s">
        <v>64</v>
      </c>
      <c r="C26" s="54">
        <v>12812.337721805161</v>
      </c>
      <c r="D26" s="61">
        <f>C26/1.2</f>
        <v>10676.948101504302</v>
      </c>
      <c r="E26" s="115" t="s">
        <v>114</v>
      </c>
      <c r="F26" s="128" t="s">
        <v>89</v>
      </c>
      <c r="G26" s="128"/>
      <c r="H26" s="117">
        <f>H12*$M$22/100*$M$23/100*$M$24/100*$M$25/100*$M$26/100*1.2</f>
        <v>0</v>
      </c>
      <c r="I26" s="117">
        <f t="shared" ref="I26:K26" si="13">I12*$M$22/100*$M$23/100*$M$24/100*$M$25/100*$M$26/100*1.2</f>
        <v>0</v>
      </c>
      <c r="J26" s="117">
        <f t="shared" si="13"/>
        <v>0</v>
      </c>
      <c r="K26" s="117">
        <f t="shared" si="13"/>
        <v>0</v>
      </c>
      <c r="L26" s="117">
        <f t="shared" si="10"/>
        <v>0</v>
      </c>
      <c r="M26" s="121">
        <v>104.4</v>
      </c>
    </row>
    <row r="27" spans="1:13" ht="15" x14ac:dyDescent="0.2">
      <c r="A27" s="41"/>
      <c r="C27" s="41"/>
      <c r="E27" s="115"/>
      <c r="F27" s="129" t="s">
        <v>90</v>
      </c>
      <c r="G27" s="129"/>
      <c r="H27" s="120">
        <f>SUM(H22:H26)</f>
        <v>31.841821703999997</v>
      </c>
      <c r="I27" s="120">
        <f t="shared" ref="I27:K27" si="14">SUM(I22:I26)</f>
        <v>5377.529980195296</v>
      </c>
      <c r="J27" s="120">
        <f t="shared" si="14"/>
        <v>7247.9775740063997</v>
      </c>
      <c r="K27" s="120">
        <f t="shared" si="14"/>
        <v>154.98835043999998</v>
      </c>
      <c r="L27" s="120">
        <f>SUM(L22:L26)</f>
        <v>12812.337726345697</v>
      </c>
      <c r="M27" s="123"/>
    </row>
    <row r="28" spans="1:13" ht="25.5" customHeight="1" x14ac:dyDescent="0.2">
      <c r="A28" s="144" t="s">
        <v>65</v>
      </c>
      <c r="B28" s="144"/>
      <c r="C28" s="144"/>
      <c r="E28" s="124" t="s">
        <v>92</v>
      </c>
      <c r="F28" s="127" t="s">
        <v>95</v>
      </c>
      <c r="G28" s="127"/>
      <c r="H28" s="125">
        <f>H20</f>
        <v>26.534851419999999</v>
      </c>
      <c r="I28" s="125">
        <f t="shared" ref="I28" si="15">I20</f>
        <v>4481.2749834960796</v>
      </c>
      <c r="J28" s="125">
        <f>J20</f>
        <v>6039.9813116719997</v>
      </c>
      <c r="K28" s="125">
        <f>K20</f>
        <v>129.15695869999999</v>
      </c>
      <c r="L28" s="125">
        <f>L20</f>
        <v>10676.94810528808</v>
      </c>
      <c r="M28" s="118" t="s">
        <v>81</v>
      </c>
    </row>
    <row r="29" spans="1:13" ht="15" x14ac:dyDescent="0.2">
      <c r="E29" s="124" t="s">
        <v>93</v>
      </c>
      <c r="F29" s="127" t="s">
        <v>96</v>
      </c>
      <c r="G29" s="127"/>
      <c r="H29" s="125">
        <f>H27</f>
        <v>31.841821703999997</v>
      </c>
      <c r="I29" s="125">
        <f t="shared" ref="I29:K29" si="16">I27</f>
        <v>5377.529980195296</v>
      </c>
      <c r="J29" s="125">
        <f t="shared" si="16"/>
        <v>7247.9775740063997</v>
      </c>
      <c r="K29" s="125">
        <f t="shared" si="16"/>
        <v>154.98835043999998</v>
      </c>
      <c r="L29" s="125">
        <f>SUM(H29:K29)</f>
        <v>12812.337726345695</v>
      </c>
      <c r="M29" s="118" t="s">
        <v>81</v>
      </c>
    </row>
    <row r="31" spans="1:13" ht="15" customHeight="1" x14ac:dyDescent="0.2"/>
    <row r="32" spans="1:13" x14ac:dyDescent="0.2">
      <c r="C32" s="58"/>
    </row>
    <row r="33" spans="3:3" x14ac:dyDescent="0.2">
      <c r="C33" s="58"/>
    </row>
    <row r="34" spans="3:3" x14ac:dyDescent="0.2">
      <c r="C34" s="58"/>
    </row>
    <row r="35" spans="3:3" ht="15" customHeight="1" x14ac:dyDescent="0.2">
      <c r="C35" s="58"/>
    </row>
    <row r="36" spans="3:3" ht="15" customHeight="1" x14ac:dyDescent="0.2"/>
    <row r="37" spans="3:3" ht="14.25" customHeight="1" x14ac:dyDescent="0.2"/>
    <row r="39" spans="3:3" ht="14.25" customHeight="1" x14ac:dyDescent="0.2"/>
    <row r="41" spans="3:3" ht="14.25" customHeight="1" x14ac:dyDescent="0.2"/>
    <row r="43" spans="3:3" ht="14.25" customHeight="1" x14ac:dyDescent="0.2"/>
    <row r="44" spans="3:3" ht="15" customHeight="1" x14ac:dyDescent="0.2"/>
    <row r="45" spans="3:3" ht="15" customHeight="1" x14ac:dyDescent="0.2"/>
    <row r="46" spans="3:3" ht="15" customHeight="1" x14ac:dyDescent="0.2"/>
    <row r="47" spans="3:3" ht="15" customHeight="1" x14ac:dyDescent="0.2"/>
    <row r="48" spans="3:3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36">
    <mergeCell ref="E1:E2"/>
    <mergeCell ref="F1:G2"/>
    <mergeCell ref="F6:G6"/>
    <mergeCell ref="F7:I7"/>
    <mergeCell ref="F8:G8"/>
    <mergeCell ref="F5:G5"/>
    <mergeCell ref="H1:K1"/>
    <mergeCell ref="B12:C12"/>
    <mergeCell ref="B14:C14"/>
    <mergeCell ref="B15:C15"/>
    <mergeCell ref="A28:C28"/>
    <mergeCell ref="F9:G9"/>
    <mergeCell ref="F28:G28"/>
    <mergeCell ref="L1:L2"/>
    <mergeCell ref="M1:M2"/>
    <mergeCell ref="F3:G3"/>
    <mergeCell ref="F4:G4"/>
    <mergeCell ref="F21:J21"/>
    <mergeCell ref="F10:G10"/>
    <mergeCell ref="F11:G11"/>
    <mergeCell ref="F12:G12"/>
    <mergeCell ref="F13:G13"/>
    <mergeCell ref="F14:J14"/>
    <mergeCell ref="F15:G15"/>
    <mergeCell ref="F16:G16"/>
    <mergeCell ref="F17:G17"/>
    <mergeCell ref="F18:G18"/>
    <mergeCell ref="F19:G19"/>
    <mergeCell ref="F20:G20"/>
    <mergeCell ref="F29:G29"/>
    <mergeCell ref="F22:G22"/>
    <mergeCell ref="F23:G23"/>
    <mergeCell ref="F24:G24"/>
    <mergeCell ref="F25:G25"/>
    <mergeCell ref="F26:G26"/>
    <mergeCell ref="F27:G27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8"/>
  <sheetViews>
    <sheetView topLeftCell="A7" workbookViewId="0">
      <selection activeCell="C20" sqref="C20:C22"/>
    </sheetView>
  </sheetViews>
  <sheetFormatPr defaultColWidth="9.140625" defaultRowHeight="11.25" customHeight="1" x14ac:dyDescent="0.2"/>
  <cols>
    <col min="1" max="1" width="6.7109375" style="1" customWidth="1"/>
    <col min="2" max="2" width="20.140625" style="1" customWidth="1"/>
    <col min="3" max="3" width="32.7109375" style="2" customWidth="1"/>
    <col min="4" max="8" width="14" style="2" customWidth="1"/>
    <col min="9" max="9" width="9.140625" style="2"/>
    <col min="10" max="14" width="88.7109375" style="3" hidden="1" customWidth="1"/>
    <col min="15" max="20" width="108.85546875" style="3" hidden="1" customWidth="1"/>
    <col min="21" max="21" width="129.5703125" style="3" hidden="1" customWidth="1"/>
    <col min="22" max="23" width="52.85546875" style="3" hidden="1" customWidth="1"/>
    <col min="24" max="16384" width="9.140625" style="2"/>
  </cols>
  <sheetData>
    <row r="1" spans="1:20" customFormat="1" ht="15" x14ac:dyDescent="0.25">
      <c r="H1" s="4" t="s">
        <v>0</v>
      </c>
    </row>
    <row r="2" spans="1:20" customFormat="1" ht="15" x14ac:dyDescent="0.25">
      <c r="A2" s="5"/>
      <c r="B2" s="5"/>
      <c r="C2" s="6"/>
      <c r="D2" s="6"/>
      <c r="E2" s="6"/>
      <c r="F2" s="6"/>
      <c r="G2" s="6"/>
      <c r="H2" s="4"/>
    </row>
    <row r="3" spans="1:20" customFormat="1" ht="15" x14ac:dyDescent="0.25">
      <c r="A3" s="5"/>
      <c r="B3" s="5"/>
      <c r="C3" s="6"/>
      <c r="D3" s="6"/>
      <c r="E3" s="6"/>
      <c r="F3" s="6"/>
      <c r="G3" s="6"/>
      <c r="H3" s="4"/>
    </row>
    <row r="4" spans="1:20" customFormat="1" ht="15" x14ac:dyDescent="0.25">
      <c r="A4" s="5"/>
      <c r="B4" s="5" t="s">
        <v>1</v>
      </c>
      <c r="C4" s="152" t="s">
        <v>2</v>
      </c>
      <c r="D4" s="152"/>
      <c r="E4" s="152"/>
      <c r="F4" s="152"/>
      <c r="G4" s="152"/>
      <c r="H4" s="6"/>
      <c r="J4" s="7" t="s">
        <v>2</v>
      </c>
      <c r="K4" s="7" t="s">
        <v>3</v>
      </c>
      <c r="L4" s="7" t="s">
        <v>3</v>
      </c>
      <c r="M4" s="7" t="s">
        <v>3</v>
      </c>
      <c r="N4" s="7" t="s">
        <v>3</v>
      </c>
    </row>
    <row r="5" spans="1:20" customFormat="1" ht="10.5" customHeight="1" x14ac:dyDescent="0.25">
      <c r="A5" s="5"/>
      <c r="B5" s="5"/>
      <c r="C5" s="153" t="s">
        <v>4</v>
      </c>
      <c r="D5" s="153"/>
      <c r="E5" s="153"/>
      <c r="F5" s="153"/>
      <c r="G5" s="153"/>
      <c r="H5" s="6"/>
    </row>
    <row r="6" spans="1:20" customFormat="1" ht="17.25" customHeight="1" x14ac:dyDescent="0.25">
      <c r="A6" s="5"/>
      <c r="B6" s="6" t="s">
        <v>5</v>
      </c>
      <c r="C6" s="8"/>
      <c r="D6" s="8"/>
      <c r="E6" s="8"/>
      <c r="F6" s="8"/>
      <c r="G6" s="8"/>
      <c r="H6" s="6"/>
    </row>
    <row r="7" spans="1:20" customFormat="1" ht="17.25" customHeight="1" x14ac:dyDescent="0.25">
      <c r="A7" s="5"/>
      <c r="B7" s="5"/>
      <c r="C7" s="8"/>
      <c r="D7" s="8"/>
      <c r="E7" s="8"/>
      <c r="F7" s="8"/>
      <c r="G7" s="8"/>
      <c r="H7" s="6"/>
    </row>
    <row r="8" spans="1:20" customFormat="1" ht="17.25" customHeight="1" x14ac:dyDescent="0.25">
      <c r="A8" s="5"/>
      <c r="B8" s="9" t="s">
        <v>6</v>
      </c>
      <c r="C8" s="8"/>
      <c r="D8" s="8"/>
      <c r="E8" s="8"/>
      <c r="F8" s="8"/>
      <c r="G8" s="8"/>
      <c r="H8" s="6"/>
    </row>
    <row r="9" spans="1:20" customFormat="1" ht="17.25" customHeight="1" x14ac:dyDescent="0.25">
      <c r="A9" s="5"/>
      <c r="B9" s="1" t="s">
        <v>7</v>
      </c>
      <c r="D9" s="4"/>
      <c r="E9" s="8"/>
      <c r="F9" s="8"/>
      <c r="G9" s="8"/>
      <c r="H9" s="6"/>
    </row>
    <row r="10" spans="1:20" customFormat="1" ht="17.25" customHeight="1" x14ac:dyDescent="0.25">
      <c r="A10" s="5"/>
      <c r="B10" s="5"/>
      <c r="C10" s="154"/>
      <c r="D10" s="154"/>
      <c r="E10" s="154"/>
      <c r="F10" s="154"/>
      <c r="G10" s="154"/>
      <c r="H10" s="6"/>
    </row>
    <row r="11" spans="1:20" customFormat="1" ht="11.25" customHeight="1" x14ac:dyDescent="0.25">
      <c r="A11" s="10"/>
      <c r="B11" s="10"/>
      <c r="C11" s="153" t="s">
        <v>8</v>
      </c>
      <c r="D11" s="153"/>
      <c r="E11" s="153"/>
      <c r="F11" s="153"/>
      <c r="G11" s="153"/>
      <c r="H11" s="11"/>
    </row>
    <row r="12" spans="1:20" customFormat="1" ht="11.25" customHeight="1" x14ac:dyDescent="0.25">
      <c r="A12" s="10"/>
      <c r="B12" s="10"/>
      <c r="C12" s="8"/>
      <c r="D12" s="8"/>
      <c r="E12" s="8"/>
      <c r="F12" s="8"/>
      <c r="G12" s="8"/>
      <c r="H12" s="11"/>
    </row>
    <row r="13" spans="1:20" customFormat="1" ht="18" x14ac:dyDescent="0.25">
      <c r="A13" s="10"/>
      <c r="B13" s="155" t="s">
        <v>9</v>
      </c>
      <c r="C13" s="155"/>
      <c r="D13" s="155"/>
      <c r="E13" s="155"/>
      <c r="F13" s="155"/>
      <c r="G13" s="155"/>
      <c r="H13" s="11"/>
    </row>
    <row r="14" spans="1:20" customFormat="1" ht="11.25" customHeight="1" x14ac:dyDescent="0.25">
      <c r="A14" s="10"/>
      <c r="B14" s="10"/>
      <c r="C14" s="8"/>
      <c r="D14" s="8"/>
      <c r="E14" s="8"/>
      <c r="F14" s="8"/>
      <c r="G14" s="8"/>
      <c r="H14" s="11"/>
    </row>
    <row r="15" spans="1:20" customFormat="1" ht="57" x14ac:dyDescent="0.25">
      <c r="A15" s="12"/>
      <c r="B15" s="196" t="s">
        <v>10</v>
      </c>
      <c r="C15" s="196"/>
      <c r="D15" s="196"/>
      <c r="E15" s="196"/>
      <c r="F15" s="196"/>
      <c r="G15" s="196"/>
      <c r="H15" s="7"/>
      <c r="O15" s="7" t="s">
        <v>10</v>
      </c>
      <c r="P15" s="7" t="s">
        <v>3</v>
      </c>
      <c r="Q15" s="7" t="s">
        <v>3</v>
      </c>
      <c r="R15" s="7" t="s">
        <v>3</v>
      </c>
      <c r="S15" s="7" t="s">
        <v>3</v>
      </c>
      <c r="T15" s="7" t="s">
        <v>3</v>
      </c>
    </row>
    <row r="16" spans="1:20" customFormat="1" ht="13.5" customHeight="1" x14ac:dyDescent="0.25">
      <c r="A16" s="13"/>
      <c r="B16" s="156" t="s">
        <v>11</v>
      </c>
      <c r="C16" s="156"/>
      <c r="D16" s="156"/>
      <c r="E16" s="156"/>
      <c r="F16" s="156"/>
      <c r="G16" s="156"/>
      <c r="H16" s="14"/>
    </row>
    <row r="17" spans="1:23" customFormat="1" ht="9.75" customHeight="1" x14ac:dyDescent="0.25">
      <c r="A17" s="5"/>
      <c r="B17" s="5"/>
      <c r="C17" s="6"/>
      <c r="D17" s="15"/>
      <c r="E17" s="15"/>
      <c r="F17" s="15"/>
      <c r="G17" s="16"/>
      <c r="H17" s="16"/>
    </row>
    <row r="18" spans="1:23" customFormat="1" ht="15" x14ac:dyDescent="0.25">
      <c r="A18" s="17"/>
      <c r="B18" s="157" t="s">
        <v>66</v>
      </c>
      <c r="C18" s="157"/>
      <c r="D18" s="157"/>
      <c r="E18" s="157"/>
      <c r="F18" s="157"/>
      <c r="G18" s="157"/>
      <c r="H18" s="8"/>
    </row>
    <row r="19" spans="1:23" customFormat="1" ht="9.75" customHeight="1" x14ac:dyDescent="0.25">
      <c r="A19" s="5"/>
      <c r="B19" s="5"/>
      <c r="C19" s="6"/>
      <c r="D19" s="8"/>
      <c r="E19" s="8"/>
      <c r="F19" s="8"/>
      <c r="G19" s="8"/>
      <c r="H19" s="8"/>
    </row>
    <row r="20" spans="1:23" customFormat="1" ht="16.5" customHeight="1" x14ac:dyDescent="0.25">
      <c r="A20" s="158" t="s">
        <v>12</v>
      </c>
      <c r="B20" s="158" t="s">
        <v>13</v>
      </c>
      <c r="C20" s="161" t="s">
        <v>14</v>
      </c>
      <c r="D20" s="164" t="s">
        <v>15</v>
      </c>
      <c r="E20" s="164"/>
      <c r="F20" s="164"/>
      <c r="G20" s="164"/>
      <c r="H20" s="164" t="s">
        <v>16</v>
      </c>
    </row>
    <row r="21" spans="1:23" customFormat="1" ht="50.25" customHeight="1" x14ac:dyDescent="0.25">
      <c r="A21" s="159"/>
      <c r="B21" s="159"/>
      <c r="C21" s="162"/>
      <c r="D21" s="161" t="s">
        <v>17</v>
      </c>
      <c r="E21" s="161" t="s">
        <v>18</v>
      </c>
      <c r="F21" s="161" t="s">
        <v>19</v>
      </c>
      <c r="G21" s="165" t="s">
        <v>20</v>
      </c>
      <c r="H21" s="164"/>
    </row>
    <row r="22" spans="1:23" customFormat="1" ht="3.75" customHeight="1" x14ac:dyDescent="0.25">
      <c r="A22" s="160"/>
      <c r="B22" s="160"/>
      <c r="C22" s="163"/>
      <c r="D22" s="163"/>
      <c r="E22" s="163"/>
      <c r="F22" s="163"/>
      <c r="G22" s="166"/>
      <c r="H22" s="164"/>
    </row>
    <row r="23" spans="1:23" customFormat="1" ht="15" x14ac:dyDescent="0.25">
      <c r="A23" s="18">
        <v>1</v>
      </c>
      <c r="B23" s="18">
        <v>2</v>
      </c>
      <c r="C23" s="19">
        <v>3</v>
      </c>
      <c r="D23" s="19">
        <v>4</v>
      </c>
      <c r="E23" s="19">
        <v>5</v>
      </c>
      <c r="F23" s="19">
        <v>6</v>
      </c>
      <c r="G23" s="19">
        <v>7</v>
      </c>
      <c r="H23" s="19">
        <v>8</v>
      </c>
    </row>
    <row r="24" spans="1:23" customFormat="1" ht="15" x14ac:dyDescent="0.25">
      <c r="A24" s="167" t="s">
        <v>21</v>
      </c>
      <c r="B24" s="168"/>
      <c r="C24" s="168"/>
      <c r="D24" s="168"/>
      <c r="E24" s="168"/>
      <c r="F24" s="168"/>
      <c r="G24" s="168"/>
      <c r="H24" s="169"/>
      <c r="U24" s="20" t="s">
        <v>21</v>
      </c>
    </row>
    <row r="25" spans="1:23" customFormat="1" ht="15" x14ac:dyDescent="0.25">
      <c r="A25" s="18" t="s">
        <v>22</v>
      </c>
      <c r="B25" s="21" t="s">
        <v>23</v>
      </c>
      <c r="C25" s="22" t="s">
        <v>24</v>
      </c>
      <c r="D25" s="23">
        <v>1511.3040000000001</v>
      </c>
      <c r="E25" s="24"/>
      <c r="F25" s="25">
        <v>3897.73425</v>
      </c>
      <c r="G25" s="24"/>
      <c r="H25" s="25">
        <v>5409.0382499999996</v>
      </c>
      <c r="U25" s="20"/>
    </row>
    <row r="26" spans="1:23" customFormat="1" ht="22.5" x14ac:dyDescent="0.25">
      <c r="A26" s="21"/>
      <c r="B26" s="21"/>
      <c r="C26" s="24" t="s">
        <v>25</v>
      </c>
      <c r="D26" s="25">
        <v>1500.0234499999999</v>
      </c>
      <c r="E26" s="24"/>
      <c r="F26" s="25">
        <v>3868.6411699999999</v>
      </c>
      <c r="G26" s="24"/>
      <c r="H26" s="25">
        <v>5368.6646199999996</v>
      </c>
      <c r="U26" s="20"/>
    </row>
    <row r="27" spans="1:23" customFormat="1" ht="23.25" x14ac:dyDescent="0.25">
      <c r="A27" s="26"/>
      <c r="B27" s="170" t="s">
        <v>26</v>
      </c>
      <c r="C27" s="171"/>
      <c r="D27" s="27">
        <v>1500.0234499999999</v>
      </c>
      <c r="E27" s="28"/>
      <c r="F27" s="29">
        <v>3868.6411699999999</v>
      </c>
      <c r="G27" s="30"/>
      <c r="H27" s="29">
        <v>5368.6646199999996</v>
      </c>
      <c r="U27" s="20"/>
      <c r="V27" s="31" t="s">
        <v>26</v>
      </c>
    </row>
    <row r="28" spans="1:23" customFormat="1" ht="15" x14ac:dyDescent="0.25">
      <c r="A28" s="167" t="s">
        <v>27</v>
      </c>
      <c r="B28" s="168"/>
      <c r="C28" s="168"/>
      <c r="D28" s="168"/>
      <c r="E28" s="168"/>
      <c r="F28" s="168"/>
      <c r="G28" s="168"/>
      <c r="H28" s="169"/>
      <c r="U28" s="20" t="s">
        <v>27</v>
      </c>
      <c r="V28" s="31"/>
    </row>
    <row r="29" spans="1:23" customFormat="1" ht="15" x14ac:dyDescent="0.25">
      <c r="A29" s="26"/>
      <c r="B29" s="172" t="s">
        <v>28</v>
      </c>
      <c r="C29" s="173"/>
      <c r="D29" s="27">
        <v>1500.0234499999999</v>
      </c>
      <c r="E29" s="28"/>
      <c r="F29" s="29">
        <v>3868.6411699999999</v>
      </c>
      <c r="G29" s="30"/>
      <c r="H29" s="29">
        <v>5368.6646199999996</v>
      </c>
      <c r="U29" s="20"/>
      <c r="V29" s="31"/>
      <c r="W29" s="32" t="s">
        <v>28</v>
      </c>
    </row>
    <row r="30" spans="1:23" customFormat="1" ht="15" x14ac:dyDescent="0.25">
      <c r="A30" s="167" t="s">
        <v>29</v>
      </c>
      <c r="B30" s="168"/>
      <c r="C30" s="168"/>
      <c r="D30" s="168"/>
      <c r="E30" s="168"/>
      <c r="F30" s="168"/>
      <c r="G30" s="168"/>
      <c r="H30" s="169"/>
      <c r="U30" s="20" t="s">
        <v>29</v>
      </c>
      <c r="V30" s="31"/>
      <c r="W30" s="32"/>
    </row>
    <row r="31" spans="1:23" customFormat="1" ht="15" x14ac:dyDescent="0.25">
      <c r="A31" s="26"/>
      <c r="B31" s="172" t="s">
        <v>30</v>
      </c>
      <c r="C31" s="173"/>
      <c r="D31" s="27">
        <v>1500.0234499999999</v>
      </c>
      <c r="E31" s="28"/>
      <c r="F31" s="29">
        <v>3868.6411699999999</v>
      </c>
      <c r="G31" s="30"/>
      <c r="H31" s="29">
        <v>5368.6646199999996</v>
      </c>
      <c r="U31" s="20"/>
      <c r="V31" s="31"/>
      <c r="W31" s="32" t="s">
        <v>30</v>
      </c>
    </row>
    <row r="32" spans="1:23" customFormat="1" ht="15" x14ac:dyDescent="0.25">
      <c r="A32" s="167" t="s">
        <v>31</v>
      </c>
      <c r="B32" s="168"/>
      <c r="C32" s="168"/>
      <c r="D32" s="168"/>
      <c r="E32" s="168"/>
      <c r="F32" s="168"/>
      <c r="G32" s="168"/>
      <c r="H32" s="169"/>
      <c r="U32" s="20" t="s">
        <v>31</v>
      </c>
      <c r="V32" s="31"/>
      <c r="W32" s="32"/>
    </row>
    <row r="33" spans="1:23" customFormat="1" ht="15" x14ac:dyDescent="0.25">
      <c r="A33" s="18" t="s">
        <v>32</v>
      </c>
      <c r="B33" s="21"/>
      <c r="C33" s="22" t="s">
        <v>33</v>
      </c>
      <c r="D33" s="24"/>
      <c r="E33" s="24"/>
      <c r="F33" s="24"/>
      <c r="G33" s="33">
        <v>92.471000000000004</v>
      </c>
      <c r="H33" s="33">
        <v>92.471000000000004</v>
      </c>
      <c r="U33" s="20"/>
      <c r="V33" s="31"/>
      <c r="W33" s="32"/>
    </row>
    <row r="34" spans="1:23" customFormat="1" ht="22.5" x14ac:dyDescent="0.25">
      <c r="A34" s="21"/>
      <c r="B34" s="21"/>
      <c r="C34" s="24" t="s">
        <v>25</v>
      </c>
      <c r="D34" s="24"/>
      <c r="E34" s="24"/>
      <c r="F34" s="24"/>
      <c r="G34" s="34">
        <v>91.780789999999996</v>
      </c>
      <c r="H34" s="34">
        <v>91.780789999999996</v>
      </c>
      <c r="U34" s="20"/>
      <c r="V34" s="31"/>
      <c r="W34" s="32"/>
    </row>
    <row r="35" spans="1:23" customFormat="1" ht="15" x14ac:dyDescent="0.25">
      <c r="A35" s="26"/>
      <c r="B35" s="170" t="s">
        <v>34</v>
      </c>
      <c r="C35" s="171"/>
      <c r="D35" s="28"/>
      <c r="E35" s="28"/>
      <c r="F35" s="30"/>
      <c r="G35" s="35">
        <v>91.780789999999996</v>
      </c>
      <c r="H35" s="35">
        <v>91.780789999999996</v>
      </c>
      <c r="U35" s="20"/>
      <c r="V35" s="31" t="s">
        <v>34</v>
      </c>
      <c r="W35" s="32"/>
    </row>
    <row r="36" spans="1:23" customFormat="1" ht="15" x14ac:dyDescent="0.25">
      <c r="A36" s="26"/>
      <c r="B36" s="172" t="s">
        <v>35</v>
      </c>
      <c r="C36" s="173"/>
      <c r="D36" s="27">
        <v>1500.0234499999999</v>
      </c>
      <c r="E36" s="28"/>
      <c r="F36" s="29">
        <v>3868.6411699999999</v>
      </c>
      <c r="G36" s="35">
        <v>91.780789999999996</v>
      </c>
      <c r="H36" s="29">
        <v>5460.4454100000003</v>
      </c>
      <c r="U36" s="20"/>
      <c r="V36" s="31"/>
      <c r="W36" s="32" t="s">
        <v>35</v>
      </c>
    </row>
    <row r="37" spans="1:23" customFormat="1" ht="51.75" customHeight="1" x14ac:dyDescent="0.25">
      <c r="A37" s="167" t="s">
        <v>36</v>
      </c>
      <c r="B37" s="168"/>
      <c r="C37" s="168"/>
      <c r="D37" s="168"/>
      <c r="E37" s="168"/>
      <c r="F37" s="168"/>
      <c r="G37" s="168"/>
      <c r="H37" s="169"/>
      <c r="U37" s="20" t="s">
        <v>36</v>
      </c>
      <c r="V37" s="31"/>
      <c r="W37" s="32"/>
    </row>
    <row r="38" spans="1:23" customFormat="1" ht="15" x14ac:dyDescent="0.25">
      <c r="A38" s="18" t="s">
        <v>37</v>
      </c>
      <c r="B38" s="21"/>
      <c r="C38" s="22" t="s">
        <v>38</v>
      </c>
      <c r="D38" s="24"/>
      <c r="E38" s="24"/>
      <c r="F38" s="24"/>
      <c r="G38" s="36">
        <v>24.8</v>
      </c>
      <c r="H38" s="36">
        <v>24.8</v>
      </c>
      <c r="U38" s="20"/>
      <c r="V38" s="31"/>
      <c r="W38" s="32"/>
    </row>
    <row r="39" spans="1:23" customFormat="1" ht="22.5" x14ac:dyDescent="0.25">
      <c r="A39" s="21"/>
      <c r="B39" s="21"/>
      <c r="C39" s="24" t="s">
        <v>25</v>
      </c>
      <c r="D39" s="24"/>
      <c r="E39" s="24"/>
      <c r="F39" s="24"/>
      <c r="G39" s="34">
        <v>24.614889999999999</v>
      </c>
      <c r="H39" s="34">
        <v>24.614889999999999</v>
      </c>
      <c r="U39" s="20"/>
      <c r="V39" s="31"/>
      <c r="W39" s="32"/>
    </row>
    <row r="40" spans="1:23" customFormat="1" ht="113.25" x14ac:dyDescent="0.25">
      <c r="A40" s="26"/>
      <c r="B40" s="170" t="s">
        <v>39</v>
      </c>
      <c r="C40" s="171"/>
      <c r="D40" s="28"/>
      <c r="E40" s="28"/>
      <c r="F40" s="30"/>
      <c r="G40" s="35">
        <v>24.614889999999999</v>
      </c>
      <c r="H40" s="35">
        <v>24.614889999999999</v>
      </c>
      <c r="U40" s="20"/>
      <c r="V40" s="31" t="s">
        <v>39</v>
      </c>
      <c r="W40" s="32"/>
    </row>
    <row r="41" spans="1:23" customFormat="1" ht="15" x14ac:dyDescent="0.25">
      <c r="A41" s="26"/>
      <c r="B41" s="172" t="s">
        <v>40</v>
      </c>
      <c r="C41" s="173"/>
      <c r="D41" s="27">
        <v>1500.0234499999999</v>
      </c>
      <c r="E41" s="28"/>
      <c r="F41" s="29">
        <v>3868.6411699999999</v>
      </c>
      <c r="G41" s="35">
        <v>116.39568</v>
      </c>
      <c r="H41" s="37">
        <v>5485.0603000000001</v>
      </c>
      <c r="U41" s="20"/>
      <c r="V41" s="31"/>
      <c r="W41" s="32" t="s">
        <v>40</v>
      </c>
    </row>
    <row r="42" spans="1:23" customFormat="1" ht="15" x14ac:dyDescent="0.25">
      <c r="A42" s="167" t="s">
        <v>41</v>
      </c>
      <c r="B42" s="168"/>
      <c r="C42" s="168"/>
      <c r="D42" s="168"/>
      <c r="E42" s="168"/>
      <c r="F42" s="168"/>
      <c r="G42" s="168"/>
      <c r="H42" s="169"/>
      <c r="U42" s="20" t="s">
        <v>41</v>
      </c>
      <c r="V42" s="31"/>
      <c r="W42" s="32"/>
    </row>
    <row r="43" spans="1:23" customFormat="1" ht="15" x14ac:dyDescent="0.25">
      <c r="A43" s="26"/>
      <c r="B43" s="172" t="s">
        <v>42</v>
      </c>
      <c r="C43" s="173"/>
      <c r="D43" s="27">
        <v>1500.0234499999999</v>
      </c>
      <c r="E43" s="28"/>
      <c r="F43" s="29">
        <v>3868.6411699999999</v>
      </c>
      <c r="G43" s="35">
        <v>116.39568</v>
      </c>
      <c r="H43" s="37">
        <v>5485.0603000000001</v>
      </c>
      <c r="U43" s="20"/>
      <c r="V43" s="31"/>
      <c r="W43" s="32" t="s">
        <v>42</v>
      </c>
    </row>
    <row r="44" spans="1:23" customFormat="1" ht="15" x14ac:dyDescent="0.25">
      <c r="A44" s="167" t="s">
        <v>43</v>
      </c>
      <c r="B44" s="168"/>
      <c r="C44" s="168"/>
      <c r="D44" s="168"/>
      <c r="E44" s="168"/>
      <c r="F44" s="168"/>
      <c r="G44" s="168"/>
      <c r="H44" s="169"/>
      <c r="U44" s="20" t="s">
        <v>43</v>
      </c>
      <c r="V44" s="31"/>
      <c r="W44" s="32"/>
    </row>
    <row r="45" spans="1:23" customFormat="1" ht="15" x14ac:dyDescent="0.25">
      <c r="A45" s="18" t="s">
        <v>22</v>
      </c>
      <c r="B45" s="21" t="s">
        <v>44</v>
      </c>
      <c r="C45" s="22" t="s">
        <v>45</v>
      </c>
      <c r="D45" s="34">
        <v>300.00468999999998</v>
      </c>
      <c r="E45" s="24"/>
      <c r="F45" s="34">
        <v>773.72823000000005</v>
      </c>
      <c r="G45" s="34">
        <v>23.279140000000002</v>
      </c>
      <c r="H45" s="25">
        <v>1097.01206</v>
      </c>
      <c r="U45" s="20"/>
      <c r="V45" s="31"/>
      <c r="W45" s="32"/>
    </row>
    <row r="46" spans="1:23" customFormat="1" ht="15" x14ac:dyDescent="0.25">
      <c r="A46" s="18"/>
      <c r="B46" s="21"/>
      <c r="C46" s="22"/>
      <c r="D46" s="24" t="s">
        <v>46</v>
      </c>
      <c r="E46" s="24" t="s">
        <v>47</v>
      </c>
      <c r="F46" s="24" t="s">
        <v>48</v>
      </c>
      <c r="G46" s="24" t="s">
        <v>49</v>
      </c>
      <c r="H46" s="24"/>
      <c r="U46" s="20"/>
      <c r="V46" s="31"/>
      <c r="W46" s="32"/>
    </row>
    <row r="47" spans="1:23" customFormat="1" ht="15" x14ac:dyDescent="0.25">
      <c r="A47" s="26"/>
      <c r="B47" s="170" t="s">
        <v>50</v>
      </c>
      <c r="C47" s="171"/>
      <c r="D47" s="38">
        <v>300.00468999999998</v>
      </c>
      <c r="E47" s="28"/>
      <c r="F47" s="35">
        <v>773.72823000000005</v>
      </c>
      <c r="G47" s="35">
        <v>23.279140000000002</v>
      </c>
      <c r="H47" s="29">
        <v>1097.01206</v>
      </c>
      <c r="U47" s="20"/>
      <c r="V47" s="31" t="s">
        <v>50</v>
      </c>
      <c r="W47" s="32"/>
    </row>
    <row r="48" spans="1:23" customFormat="1" ht="15" x14ac:dyDescent="0.25">
      <c r="A48" s="26"/>
      <c r="B48" s="172" t="s">
        <v>51</v>
      </c>
      <c r="C48" s="173"/>
      <c r="D48" s="27">
        <v>1800.0281399999999</v>
      </c>
      <c r="E48" s="28"/>
      <c r="F48" s="37">
        <v>4642.3693999999996</v>
      </c>
      <c r="G48" s="35">
        <v>139.67482000000001</v>
      </c>
      <c r="H48" s="29">
        <v>6582.0723600000001</v>
      </c>
      <c r="U48" s="20"/>
      <c r="V48" s="31"/>
      <c r="W48" s="32" t="s">
        <v>51</v>
      </c>
    </row>
  </sheetData>
  <mergeCells count="34">
    <mergeCell ref="B47:C47"/>
    <mergeCell ref="B48:C48"/>
    <mergeCell ref="B40:C40"/>
    <mergeCell ref="B41:C41"/>
    <mergeCell ref="A42:H42"/>
    <mergeCell ref="B43:C43"/>
    <mergeCell ref="A44:H44"/>
    <mergeCell ref="B31:C31"/>
    <mergeCell ref="A32:H32"/>
    <mergeCell ref="B35:C35"/>
    <mergeCell ref="B36:C36"/>
    <mergeCell ref="A37:H37"/>
    <mergeCell ref="A24:H24"/>
    <mergeCell ref="B27:C27"/>
    <mergeCell ref="A28:H28"/>
    <mergeCell ref="B29:C29"/>
    <mergeCell ref="A30:H30"/>
    <mergeCell ref="H20:H22"/>
    <mergeCell ref="D21:D22"/>
    <mergeCell ref="E21:E22"/>
    <mergeCell ref="F21:F22"/>
    <mergeCell ref="G21:G22"/>
    <mergeCell ref="B15:G15"/>
    <mergeCell ref="B16:G16"/>
    <mergeCell ref="B18:G18"/>
    <mergeCell ref="A20:A22"/>
    <mergeCell ref="B20:B22"/>
    <mergeCell ref="C20:C22"/>
    <mergeCell ref="D20:G20"/>
    <mergeCell ref="C4:G4"/>
    <mergeCell ref="C5:G5"/>
    <mergeCell ref="C10:G10"/>
    <mergeCell ref="C11:G11"/>
    <mergeCell ref="B13:G13"/>
  </mergeCells>
  <printOptions horizontalCentered="1"/>
  <pageMargins left="0.70866143703460704" right="0.70866143703460704" top="0.74803149700164795" bottom="0.74803149700164795" header="0.31496062874794001" footer="0.31496062874794001"/>
  <pageSetup paperSize="9" fitToHeight="0" orientation="landscape" r:id="rId1"/>
  <headerFooter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44A909-A2B8-4DB0-A9CE-613956AC3050}">
  <dimension ref="A1:D54"/>
  <sheetViews>
    <sheetView zoomScale="82" zoomScaleNormal="82" workbookViewId="0">
      <selection activeCell="B14" sqref="B14:C14"/>
    </sheetView>
  </sheetViews>
  <sheetFormatPr defaultColWidth="8.85546875" defaultRowHeight="14.25" x14ac:dyDescent="0.2"/>
  <cols>
    <col min="1" max="1" width="5.5703125" style="40" bestFit="1" customWidth="1"/>
    <col min="2" max="2" width="36.7109375" style="40" bestFit="1" customWidth="1"/>
    <col min="3" max="3" width="76.7109375" style="40" customWidth="1"/>
    <col min="4" max="4" width="12.7109375" style="40" bestFit="1" customWidth="1"/>
    <col min="5" max="16384" width="8.85546875" style="40"/>
  </cols>
  <sheetData>
    <row r="1" spans="1:3" ht="15.75" x14ac:dyDescent="0.2">
      <c r="A1" s="39"/>
      <c r="B1" s="39"/>
      <c r="C1" s="39"/>
    </row>
    <row r="2" spans="1:3" ht="15" x14ac:dyDescent="0.2">
      <c r="A2" s="41"/>
      <c r="B2" s="41" t="s">
        <v>1</v>
      </c>
      <c r="C2" s="42" t="s">
        <v>52</v>
      </c>
    </row>
    <row r="3" spans="1:3" ht="15" x14ac:dyDescent="0.2">
      <c r="A3" s="43"/>
      <c r="B3" s="43"/>
      <c r="C3" s="43"/>
    </row>
    <row r="4" spans="1:3" ht="15" x14ac:dyDescent="0.2">
      <c r="A4" s="41"/>
      <c r="B4" s="41"/>
      <c r="C4" s="41"/>
    </row>
    <row r="5" spans="1:3" ht="15" x14ac:dyDescent="0.2">
      <c r="A5" s="41"/>
      <c r="B5" s="41"/>
      <c r="C5" s="41"/>
    </row>
    <row r="6" spans="1:3" ht="25.5" x14ac:dyDescent="0.2">
      <c r="A6" s="41"/>
      <c r="B6" s="44" t="s">
        <v>115</v>
      </c>
      <c r="C6" s="45">
        <f>C26</f>
        <v>7095.4740040800007</v>
      </c>
    </row>
    <row r="7" spans="1:3" ht="15" x14ac:dyDescent="0.2">
      <c r="A7" s="41"/>
      <c r="B7" s="41"/>
      <c r="C7" s="41"/>
    </row>
    <row r="8" spans="1:3" ht="15" x14ac:dyDescent="0.2">
      <c r="A8" s="43"/>
      <c r="B8" s="43"/>
      <c r="C8" s="43"/>
    </row>
    <row r="9" spans="1:3" ht="15" x14ac:dyDescent="0.2">
      <c r="A9" s="41"/>
      <c r="B9" s="41"/>
      <c r="C9" s="41"/>
    </row>
    <row r="10" spans="1:3" ht="15" x14ac:dyDescent="0.2">
      <c r="A10" s="41"/>
      <c r="B10" s="46" t="s">
        <v>54</v>
      </c>
      <c r="C10" s="41"/>
    </row>
    <row r="11" spans="1:3" ht="15" x14ac:dyDescent="0.2">
      <c r="A11" s="41"/>
      <c r="B11" s="41"/>
      <c r="C11" s="41"/>
    </row>
    <row r="12" spans="1:3" ht="15.75" x14ac:dyDescent="0.2">
      <c r="A12" s="47"/>
      <c r="B12" s="141" t="s">
        <v>55</v>
      </c>
      <c r="C12" s="141"/>
    </row>
    <row r="13" spans="1:3" ht="15" x14ac:dyDescent="0.2">
      <c r="A13" s="41"/>
      <c r="B13" s="41"/>
      <c r="C13" s="41"/>
    </row>
    <row r="14" spans="1:3" ht="132" customHeight="1" x14ac:dyDescent="0.2">
      <c r="A14" s="41"/>
      <c r="B14" s="142" t="s">
        <v>10</v>
      </c>
      <c r="C14" s="142"/>
    </row>
    <row r="15" spans="1:3" ht="15" x14ac:dyDescent="0.2">
      <c r="A15" s="43"/>
      <c r="B15" s="143" t="s">
        <v>11</v>
      </c>
      <c r="C15" s="143"/>
    </row>
    <row r="16" spans="1:3" ht="15" x14ac:dyDescent="0.2">
      <c r="A16" s="41"/>
      <c r="B16" s="41"/>
      <c r="C16" s="41"/>
    </row>
    <row r="17" spans="1:4" ht="15" x14ac:dyDescent="0.2">
      <c r="A17" s="41"/>
      <c r="B17" s="41"/>
      <c r="C17" s="41"/>
    </row>
    <row r="18" spans="1:4" ht="28.5" x14ac:dyDescent="0.2">
      <c r="A18" s="48" t="s">
        <v>12</v>
      </c>
      <c r="B18" s="49" t="s">
        <v>56</v>
      </c>
      <c r="C18" s="50" t="s">
        <v>57</v>
      </c>
    </row>
    <row r="19" spans="1:4" x14ac:dyDescent="0.2">
      <c r="A19" s="48">
        <v>1</v>
      </c>
      <c r="B19" s="49">
        <v>2</v>
      </c>
      <c r="C19" s="51">
        <v>3</v>
      </c>
    </row>
    <row r="20" spans="1:4" x14ac:dyDescent="0.2">
      <c r="A20" s="52">
        <v>1</v>
      </c>
      <c r="B20" s="53" t="s">
        <v>58</v>
      </c>
      <c r="C20" s="54">
        <v>5485.0603000000001</v>
      </c>
    </row>
    <row r="21" spans="1:4" x14ac:dyDescent="0.2">
      <c r="A21" s="52">
        <v>1.1000000000000001</v>
      </c>
      <c r="B21" s="53" t="s">
        <v>59</v>
      </c>
      <c r="C21" s="55">
        <v>1500.0234499999999</v>
      </c>
    </row>
    <row r="22" spans="1:4" x14ac:dyDescent="0.2">
      <c r="A22" s="52">
        <v>1.2</v>
      </c>
      <c r="B22" s="53" t="s">
        <v>60</v>
      </c>
      <c r="C22" s="56">
        <v>3868.6411699999999</v>
      </c>
    </row>
    <row r="23" spans="1:4" x14ac:dyDescent="0.2">
      <c r="A23" s="52">
        <v>1.3</v>
      </c>
      <c r="B23" s="53" t="s">
        <v>61</v>
      </c>
      <c r="C23" s="56">
        <v>116.39568</v>
      </c>
    </row>
    <row r="24" spans="1:4" x14ac:dyDescent="0.2">
      <c r="A24" s="52">
        <v>2</v>
      </c>
      <c r="B24" s="53" t="s">
        <v>62</v>
      </c>
      <c r="C24" s="56">
        <v>6582.0723600000001</v>
      </c>
    </row>
    <row r="25" spans="1:4" x14ac:dyDescent="0.2">
      <c r="A25" s="52">
        <v>2.1</v>
      </c>
      <c r="B25" s="53" t="s">
        <v>63</v>
      </c>
      <c r="C25" s="56">
        <v>1097.01206</v>
      </c>
    </row>
    <row r="26" spans="1:4" ht="24" x14ac:dyDescent="0.2">
      <c r="A26" s="52">
        <v>3</v>
      </c>
      <c r="B26" s="53" t="s">
        <v>64</v>
      </c>
      <c r="C26" s="57">
        <v>7095.4740040800007</v>
      </c>
      <c r="D26" s="63">
        <f>C26/1.2</f>
        <v>5912.8950034000009</v>
      </c>
    </row>
    <row r="27" spans="1:4" ht="15" x14ac:dyDescent="0.2">
      <c r="A27" s="41"/>
      <c r="C27" s="41"/>
    </row>
    <row r="28" spans="1:4" ht="25.5" customHeight="1" x14ac:dyDescent="0.2">
      <c r="A28" s="144" t="s">
        <v>65</v>
      </c>
      <c r="B28" s="144"/>
      <c r="C28" s="144"/>
    </row>
    <row r="31" spans="1:4" ht="15" customHeight="1" x14ac:dyDescent="0.2"/>
    <row r="32" spans="1:4" x14ac:dyDescent="0.2">
      <c r="C32" s="58"/>
    </row>
    <row r="33" spans="3:3" x14ac:dyDescent="0.2">
      <c r="C33" s="58"/>
    </row>
    <row r="34" spans="3:3" x14ac:dyDescent="0.2">
      <c r="C34" s="58"/>
    </row>
    <row r="35" spans="3:3" ht="15" customHeight="1" x14ac:dyDescent="0.2">
      <c r="C35" s="58"/>
    </row>
    <row r="36" spans="3:3" ht="15" customHeight="1" x14ac:dyDescent="0.2"/>
    <row r="37" spans="3:3" ht="14.25" customHeight="1" x14ac:dyDescent="0.2"/>
    <row r="39" spans="3:3" ht="14.25" customHeight="1" x14ac:dyDescent="0.2"/>
    <row r="41" spans="3:3" ht="14.25" customHeight="1" x14ac:dyDescent="0.2"/>
    <row r="43" spans="3:3" ht="14.25" customHeight="1" x14ac:dyDescent="0.2"/>
    <row r="44" spans="3:3" ht="15" customHeight="1" x14ac:dyDescent="0.2"/>
    <row r="45" spans="3:3" ht="15" customHeight="1" x14ac:dyDescent="0.2"/>
    <row r="46" spans="3:3" ht="15" customHeight="1" x14ac:dyDescent="0.2"/>
    <row r="47" spans="3:3" ht="15" customHeight="1" x14ac:dyDescent="0.2"/>
    <row r="48" spans="3:3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4">
    <mergeCell ref="B12:C12"/>
    <mergeCell ref="B14:C14"/>
    <mergeCell ref="B15:C15"/>
    <mergeCell ref="A28:C2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A01808-1D9E-42D3-8693-0B21E74B2000}">
  <sheetPr>
    <pageSetUpPr fitToPage="1"/>
  </sheetPr>
  <dimension ref="A1:W45"/>
  <sheetViews>
    <sheetView topLeftCell="A5" workbookViewId="0">
      <selection activeCell="B15" sqref="B15:G15"/>
    </sheetView>
  </sheetViews>
  <sheetFormatPr defaultColWidth="9.140625" defaultRowHeight="11.25" customHeight="1" x14ac:dyDescent="0.2"/>
  <cols>
    <col min="1" max="1" width="6.7109375" style="74" customWidth="1"/>
    <col min="2" max="2" width="20.140625" style="74" customWidth="1"/>
    <col min="3" max="3" width="32.7109375" style="109" customWidth="1"/>
    <col min="4" max="8" width="14" style="109" customWidth="1"/>
    <col min="9" max="9" width="9.140625" style="109"/>
    <col min="10" max="14" width="88.7109375" style="110" hidden="1" customWidth="1"/>
    <col min="15" max="20" width="108.85546875" style="110" hidden="1" customWidth="1"/>
    <col min="21" max="21" width="129.5703125" style="110" hidden="1" customWidth="1"/>
    <col min="22" max="23" width="52.85546875" style="110" hidden="1" customWidth="1"/>
    <col min="24" max="16384" width="9.140625" style="109"/>
  </cols>
  <sheetData>
    <row r="1" spans="1:20" s="67" customFormat="1" ht="15" x14ac:dyDescent="0.25">
      <c r="H1" s="68" t="s">
        <v>0</v>
      </c>
    </row>
    <row r="2" spans="1:20" s="67" customFormat="1" ht="15" x14ac:dyDescent="0.25">
      <c r="A2" s="69"/>
      <c r="B2" s="69"/>
      <c r="C2" s="70"/>
      <c r="D2" s="70"/>
      <c r="E2" s="70"/>
      <c r="F2" s="70"/>
      <c r="G2" s="70"/>
      <c r="H2" s="68"/>
    </row>
    <row r="3" spans="1:20" s="67" customFormat="1" ht="15" x14ac:dyDescent="0.25">
      <c r="A3" s="69"/>
      <c r="B3" s="69"/>
      <c r="C3" s="70"/>
      <c r="D3" s="70"/>
      <c r="E3" s="70"/>
      <c r="F3" s="70"/>
      <c r="G3" s="70"/>
      <c r="H3" s="68"/>
    </row>
    <row r="4" spans="1:20" s="67" customFormat="1" ht="15" x14ac:dyDescent="0.25">
      <c r="A4" s="69"/>
      <c r="B4" s="69" t="s">
        <v>1</v>
      </c>
      <c r="C4" s="174" t="s">
        <v>2</v>
      </c>
      <c r="D4" s="174"/>
      <c r="E4" s="174"/>
      <c r="F4" s="174"/>
      <c r="G4" s="174"/>
      <c r="H4" s="70"/>
      <c r="J4" s="71" t="s">
        <v>2</v>
      </c>
      <c r="K4" s="71" t="s">
        <v>3</v>
      </c>
      <c r="L4" s="71" t="s">
        <v>3</v>
      </c>
      <c r="M4" s="71" t="s">
        <v>3</v>
      </c>
      <c r="N4" s="71" t="s">
        <v>3</v>
      </c>
    </row>
    <row r="5" spans="1:20" s="67" customFormat="1" ht="10.5" customHeight="1" x14ac:dyDescent="0.25">
      <c r="A5" s="69"/>
      <c r="B5" s="69"/>
      <c r="C5" s="175" t="s">
        <v>4</v>
      </c>
      <c r="D5" s="175"/>
      <c r="E5" s="175"/>
      <c r="F5" s="175"/>
      <c r="G5" s="175"/>
      <c r="H5" s="70"/>
    </row>
    <row r="6" spans="1:20" s="67" customFormat="1" ht="17.25" customHeight="1" x14ac:dyDescent="0.25">
      <c r="A6" s="69"/>
      <c r="B6" s="70" t="s">
        <v>5</v>
      </c>
      <c r="C6" s="72"/>
      <c r="D6" s="72"/>
      <c r="E6" s="72"/>
      <c r="F6" s="72"/>
      <c r="G6" s="72"/>
      <c r="H6" s="70"/>
    </row>
    <row r="7" spans="1:20" s="67" customFormat="1" ht="17.25" customHeight="1" x14ac:dyDescent="0.25">
      <c r="A7" s="69"/>
      <c r="B7" s="69"/>
      <c r="C7" s="72"/>
      <c r="D7" s="72"/>
      <c r="E7" s="72"/>
      <c r="F7" s="72"/>
      <c r="G7" s="72"/>
      <c r="H7" s="70"/>
    </row>
    <row r="8" spans="1:20" s="67" customFormat="1" ht="17.25" customHeight="1" x14ac:dyDescent="0.25">
      <c r="A8" s="69"/>
      <c r="B8" s="73" t="s">
        <v>68</v>
      </c>
      <c r="C8" s="72"/>
      <c r="D8" s="72"/>
      <c r="E8" s="72"/>
      <c r="F8" s="72"/>
      <c r="G8" s="72"/>
      <c r="H8" s="70"/>
    </row>
    <row r="9" spans="1:20" s="67" customFormat="1" ht="17.25" customHeight="1" x14ac:dyDescent="0.25">
      <c r="A9" s="69"/>
      <c r="B9" s="74" t="s">
        <v>7</v>
      </c>
      <c r="D9" s="68"/>
      <c r="E9" s="72"/>
      <c r="F9" s="72"/>
      <c r="G9" s="72"/>
      <c r="H9" s="70"/>
    </row>
    <row r="10" spans="1:20" s="67" customFormat="1" ht="17.25" customHeight="1" x14ac:dyDescent="0.25">
      <c r="A10" s="69"/>
      <c r="B10" s="69"/>
      <c r="C10" s="176"/>
      <c r="D10" s="176"/>
      <c r="E10" s="176"/>
      <c r="F10" s="176"/>
      <c r="G10" s="176"/>
      <c r="H10" s="70"/>
    </row>
    <row r="11" spans="1:20" s="67" customFormat="1" ht="11.25" customHeight="1" x14ac:dyDescent="0.25">
      <c r="A11" s="75"/>
      <c r="B11" s="75"/>
      <c r="C11" s="175" t="s">
        <v>8</v>
      </c>
      <c r="D11" s="175"/>
      <c r="E11" s="175"/>
      <c r="F11" s="175"/>
      <c r="G11" s="175"/>
      <c r="H11" s="76"/>
    </row>
    <row r="12" spans="1:20" s="67" customFormat="1" ht="11.25" customHeight="1" x14ac:dyDescent="0.25">
      <c r="A12" s="75"/>
      <c r="B12" s="75"/>
      <c r="C12" s="72"/>
      <c r="D12" s="72"/>
      <c r="E12" s="72"/>
      <c r="F12" s="72"/>
      <c r="G12" s="72"/>
      <c r="H12" s="76"/>
    </row>
    <row r="13" spans="1:20" s="67" customFormat="1" ht="18" x14ac:dyDescent="0.25">
      <c r="A13" s="75"/>
      <c r="B13" s="177" t="s">
        <v>9</v>
      </c>
      <c r="C13" s="177"/>
      <c r="D13" s="177"/>
      <c r="E13" s="177"/>
      <c r="F13" s="177"/>
      <c r="G13" s="177"/>
      <c r="H13" s="76"/>
    </row>
    <row r="14" spans="1:20" s="67" customFormat="1" ht="11.25" customHeight="1" x14ac:dyDescent="0.25">
      <c r="A14" s="75"/>
      <c r="B14" s="75"/>
      <c r="C14" s="72"/>
      <c r="D14" s="72"/>
      <c r="E14" s="72"/>
      <c r="F14" s="72"/>
      <c r="G14" s="72"/>
      <c r="H14" s="76"/>
    </row>
    <row r="15" spans="1:20" s="67" customFormat="1" ht="57" customHeight="1" x14ac:dyDescent="0.25">
      <c r="A15" s="77"/>
      <c r="B15" s="196" t="s">
        <v>10</v>
      </c>
      <c r="C15" s="196"/>
      <c r="D15" s="196"/>
      <c r="E15" s="196"/>
      <c r="F15" s="196"/>
      <c r="G15" s="196"/>
      <c r="H15" s="71"/>
      <c r="O15" s="71" t="s">
        <v>10</v>
      </c>
      <c r="P15" s="71" t="s">
        <v>3</v>
      </c>
      <c r="Q15" s="71" t="s">
        <v>3</v>
      </c>
      <c r="R15" s="71" t="s">
        <v>3</v>
      </c>
      <c r="S15" s="71" t="s">
        <v>3</v>
      </c>
      <c r="T15" s="71" t="s">
        <v>3</v>
      </c>
    </row>
    <row r="16" spans="1:20" s="67" customFormat="1" ht="13.5" customHeight="1" x14ac:dyDescent="0.25">
      <c r="A16" s="78"/>
      <c r="B16" s="178" t="s">
        <v>11</v>
      </c>
      <c r="C16" s="178"/>
      <c r="D16" s="178"/>
      <c r="E16" s="178"/>
      <c r="F16" s="178"/>
      <c r="G16" s="178"/>
      <c r="H16" s="79"/>
    </row>
    <row r="17" spans="1:23" s="67" customFormat="1" ht="9.75" customHeight="1" x14ac:dyDescent="0.25">
      <c r="A17" s="69"/>
      <c r="B17" s="69"/>
      <c r="C17" s="70"/>
      <c r="D17" s="80"/>
      <c r="E17" s="80"/>
      <c r="F17" s="80"/>
      <c r="G17" s="81"/>
      <c r="H17" s="81"/>
    </row>
    <row r="18" spans="1:23" s="67" customFormat="1" ht="15" x14ac:dyDescent="0.25">
      <c r="A18" s="82"/>
      <c r="B18" s="179" t="s">
        <v>66</v>
      </c>
      <c r="C18" s="179"/>
      <c r="D18" s="179"/>
      <c r="E18" s="179"/>
      <c r="F18" s="179"/>
      <c r="G18" s="179"/>
      <c r="H18" s="72"/>
    </row>
    <row r="19" spans="1:23" s="67" customFormat="1" ht="9.75" customHeight="1" x14ac:dyDescent="0.25">
      <c r="A19" s="69"/>
      <c r="B19" s="69"/>
      <c r="C19" s="70"/>
      <c r="D19" s="72"/>
      <c r="E19" s="72"/>
      <c r="F19" s="72"/>
      <c r="G19" s="72"/>
      <c r="H19" s="72"/>
    </row>
    <row r="20" spans="1:23" s="67" customFormat="1" ht="16.5" customHeight="1" x14ac:dyDescent="0.25">
      <c r="A20" s="180" t="s">
        <v>12</v>
      </c>
      <c r="B20" s="180" t="s">
        <v>13</v>
      </c>
      <c r="C20" s="183" t="s">
        <v>14</v>
      </c>
      <c r="D20" s="186" t="s">
        <v>15</v>
      </c>
      <c r="E20" s="186"/>
      <c r="F20" s="186"/>
      <c r="G20" s="186"/>
      <c r="H20" s="186" t="s">
        <v>16</v>
      </c>
    </row>
    <row r="21" spans="1:23" s="67" customFormat="1" ht="50.25" customHeight="1" x14ac:dyDescent="0.25">
      <c r="A21" s="181"/>
      <c r="B21" s="181"/>
      <c r="C21" s="184"/>
      <c r="D21" s="183" t="s">
        <v>17</v>
      </c>
      <c r="E21" s="183" t="s">
        <v>18</v>
      </c>
      <c r="F21" s="183" t="s">
        <v>19</v>
      </c>
      <c r="G21" s="190" t="s">
        <v>20</v>
      </c>
      <c r="H21" s="186"/>
    </row>
    <row r="22" spans="1:23" s="67" customFormat="1" ht="3.75" customHeight="1" x14ac:dyDescent="0.25">
      <c r="A22" s="182"/>
      <c r="B22" s="182"/>
      <c r="C22" s="185"/>
      <c r="D22" s="185"/>
      <c r="E22" s="185"/>
      <c r="F22" s="185"/>
      <c r="G22" s="191"/>
      <c r="H22" s="186"/>
    </row>
    <row r="23" spans="1:23" s="67" customFormat="1" ht="15" x14ac:dyDescent="0.25">
      <c r="A23" s="83">
        <v>1</v>
      </c>
      <c r="B23" s="83">
        <v>2</v>
      </c>
      <c r="C23" s="84">
        <v>3</v>
      </c>
      <c r="D23" s="84">
        <v>4</v>
      </c>
      <c r="E23" s="84">
        <v>5</v>
      </c>
      <c r="F23" s="84">
        <v>6</v>
      </c>
      <c r="G23" s="84">
        <v>7</v>
      </c>
      <c r="H23" s="84">
        <v>8</v>
      </c>
    </row>
    <row r="24" spans="1:23" s="67" customFormat="1" ht="15" x14ac:dyDescent="0.25">
      <c r="A24" s="187" t="s">
        <v>21</v>
      </c>
      <c r="B24" s="188"/>
      <c r="C24" s="188"/>
      <c r="D24" s="188"/>
      <c r="E24" s="188"/>
      <c r="F24" s="188"/>
      <c r="G24" s="188"/>
      <c r="H24" s="189"/>
      <c r="U24" s="85" t="s">
        <v>21</v>
      </c>
    </row>
    <row r="25" spans="1:23" s="67" customFormat="1" ht="15" x14ac:dyDescent="0.25">
      <c r="A25" s="83" t="s">
        <v>22</v>
      </c>
      <c r="B25" s="86" t="s">
        <v>23</v>
      </c>
      <c r="C25" s="87" t="s">
        <v>24</v>
      </c>
      <c r="D25" s="88">
        <v>2523.2701200000001</v>
      </c>
      <c r="E25" s="89"/>
      <c r="F25" s="90">
        <v>1647.018</v>
      </c>
      <c r="G25" s="89"/>
      <c r="H25" s="88">
        <v>4170.2881200000002</v>
      </c>
      <c r="U25" s="85"/>
    </row>
    <row r="26" spans="1:23" s="67" customFormat="1" ht="23.25" x14ac:dyDescent="0.25">
      <c r="A26" s="91"/>
      <c r="B26" s="192" t="s">
        <v>26</v>
      </c>
      <c r="C26" s="193"/>
      <c r="D26" s="92">
        <v>2523.2701200000001</v>
      </c>
      <c r="E26" s="93"/>
      <c r="F26" s="94">
        <v>1647.018</v>
      </c>
      <c r="G26" s="95"/>
      <c r="H26" s="96">
        <v>4170.2881200000002</v>
      </c>
      <c r="U26" s="85"/>
      <c r="V26" s="97" t="s">
        <v>26</v>
      </c>
    </row>
    <row r="27" spans="1:23" s="67" customFormat="1" ht="15" x14ac:dyDescent="0.25">
      <c r="A27" s="187" t="s">
        <v>27</v>
      </c>
      <c r="B27" s="188"/>
      <c r="C27" s="188"/>
      <c r="D27" s="188"/>
      <c r="E27" s="188"/>
      <c r="F27" s="188"/>
      <c r="G27" s="188"/>
      <c r="H27" s="189"/>
      <c r="U27" s="85" t="s">
        <v>27</v>
      </c>
      <c r="V27" s="97"/>
    </row>
    <row r="28" spans="1:23" s="67" customFormat="1" ht="15" x14ac:dyDescent="0.25">
      <c r="A28" s="91"/>
      <c r="B28" s="194" t="s">
        <v>28</v>
      </c>
      <c r="C28" s="195"/>
      <c r="D28" s="92">
        <v>2523.2701200000001</v>
      </c>
      <c r="E28" s="93"/>
      <c r="F28" s="94">
        <v>1647.018</v>
      </c>
      <c r="G28" s="95"/>
      <c r="H28" s="96">
        <v>4170.2881200000002</v>
      </c>
      <c r="U28" s="85"/>
      <c r="V28" s="97"/>
      <c r="W28" s="98" t="s">
        <v>28</v>
      </c>
    </row>
    <row r="29" spans="1:23" s="67" customFormat="1" ht="15" x14ac:dyDescent="0.25">
      <c r="A29" s="187" t="s">
        <v>29</v>
      </c>
      <c r="B29" s="188"/>
      <c r="C29" s="188"/>
      <c r="D29" s="188"/>
      <c r="E29" s="188"/>
      <c r="F29" s="188"/>
      <c r="G29" s="188"/>
      <c r="H29" s="189"/>
      <c r="U29" s="85" t="s">
        <v>29</v>
      </c>
      <c r="V29" s="97"/>
      <c r="W29" s="98"/>
    </row>
    <row r="30" spans="1:23" s="67" customFormat="1" ht="15" x14ac:dyDescent="0.25">
      <c r="A30" s="91"/>
      <c r="B30" s="194" t="s">
        <v>30</v>
      </c>
      <c r="C30" s="195"/>
      <c r="D30" s="92">
        <v>2523.2701200000001</v>
      </c>
      <c r="E30" s="93"/>
      <c r="F30" s="94">
        <v>1647.018</v>
      </c>
      <c r="G30" s="95"/>
      <c r="H30" s="96">
        <v>4170.2881200000002</v>
      </c>
      <c r="U30" s="85"/>
      <c r="V30" s="97"/>
      <c r="W30" s="98" t="s">
        <v>30</v>
      </c>
    </row>
    <row r="31" spans="1:23" s="67" customFormat="1" ht="15" x14ac:dyDescent="0.25">
      <c r="A31" s="187" t="s">
        <v>31</v>
      </c>
      <c r="B31" s="188"/>
      <c r="C31" s="188"/>
      <c r="D31" s="188"/>
      <c r="E31" s="188"/>
      <c r="F31" s="188"/>
      <c r="G31" s="188"/>
      <c r="H31" s="189"/>
      <c r="U31" s="85" t="s">
        <v>31</v>
      </c>
      <c r="V31" s="97"/>
      <c r="W31" s="98"/>
    </row>
    <row r="32" spans="1:23" s="67" customFormat="1" ht="15" x14ac:dyDescent="0.25">
      <c r="A32" s="83" t="s">
        <v>32</v>
      </c>
      <c r="B32" s="86"/>
      <c r="C32" s="87" t="s">
        <v>33</v>
      </c>
      <c r="D32" s="89"/>
      <c r="E32" s="89"/>
      <c r="F32" s="89"/>
      <c r="G32" s="99">
        <v>26.62</v>
      </c>
      <c r="H32" s="99">
        <v>26.62</v>
      </c>
      <c r="U32" s="85"/>
      <c r="V32" s="97"/>
      <c r="W32" s="98"/>
    </row>
    <row r="33" spans="1:23" s="67" customFormat="1" ht="15" x14ac:dyDescent="0.25">
      <c r="A33" s="91"/>
      <c r="B33" s="192" t="s">
        <v>34</v>
      </c>
      <c r="C33" s="193"/>
      <c r="D33" s="93"/>
      <c r="E33" s="93"/>
      <c r="F33" s="95"/>
      <c r="G33" s="100">
        <v>26.62</v>
      </c>
      <c r="H33" s="100">
        <v>26.62</v>
      </c>
      <c r="U33" s="85"/>
      <c r="V33" s="97" t="s">
        <v>34</v>
      </c>
      <c r="W33" s="98"/>
    </row>
    <row r="34" spans="1:23" s="67" customFormat="1" ht="15" x14ac:dyDescent="0.25">
      <c r="A34" s="91"/>
      <c r="B34" s="194" t="s">
        <v>35</v>
      </c>
      <c r="C34" s="195"/>
      <c r="D34" s="92">
        <v>2523.2701200000001</v>
      </c>
      <c r="E34" s="93"/>
      <c r="F34" s="94">
        <v>1647.018</v>
      </c>
      <c r="G34" s="100">
        <v>26.62</v>
      </c>
      <c r="H34" s="96">
        <v>4196.9081200000001</v>
      </c>
      <c r="U34" s="85"/>
      <c r="V34" s="97"/>
      <c r="W34" s="98" t="s">
        <v>35</v>
      </c>
    </row>
    <row r="35" spans="1:23" s="67" customFormat="1" ht="48.75" x14ac:dyDescent="0.25">
      <c r="A35" s="187" t="s">
        <v>36</v>
      </c>
      <c r="B35" s="188"/>
      <c r="C35" s="188"/>
      <c r="D35" s="188"/>
      <c r="E35" s="188"/>
      <c r="F35" s="188"/>
      <c r="G35" s="188"/>
      <c r="H35" s="189"/>
      <c r="U35" s="85" t="s">
        <v>36</v>
      </c>
      <c r="V35" s="97"/>
      <c r="W35" s="98"/>
    </row>
    <row r="36" spans="1:23" s="67" customFormat="1" ht="15" x14ac:dyDescent="0.25">
      <c r="A36" s="83" t="s">
        <v>37</v>
      </c>
      <c r="B36" s="86"/>
      <c r="C36" s="87" t="s">
        <v>38</v>
      </c>
      <c r="D36" s="89"/>
      <c r="E36" s="89"/>
      <c r="F36" s="89"/>
      <c r="G36" s="89"/>
      <c r="H36" s="89"/>
      <c r="U36" s="85"/>
      <c r="V36" s="97"/>
      <c r="W36" s="98"/>
    </row>
    <row r="37" spans="1:23" s="67" customFormat="1" ht="113.25" x14ac:dyDescent="0.25">
      <c r="A37" s="91"/>
      <c r="B37" s="192" t="s">
        <v>39</v>
      </c>
      <c r="C37" s="193"/>
      <c r="D37" s="93"/>
      <c r="E37" s="93"/>
      <c r="F37" s="95"/>
      <c r="G37" s="95"/>
      <c r="H37" s="95"/>
      <c r="U37" s="85"/>
      <c r="V37" s="97" t="s">
        <v>39</v>
      </c>
      <c r="W37" s="98"/>
    </row>
    <row r="38" spans="1:23" s="67" customFormat="1" ht="15" x14ac:dyDescent="0.25">
      <c r="A38" s="91"/>
      <c r="B38" s="194" t="s">
        <v>40</v>
      </c>
      <c r="C38" s="195"/>
      <c r="D38" s="92">
        <v>2523.2701200000001</v>
      </c>
      <c r="E38" s="93"/>
      <c r="F38" s="94">
        <v>1647.018</v>
      </c>
      <c r="G38" s="100">
        <v>26.62</v>
      </c>
      <c r="H38" s="96">
        <v>4196.9081200000001</v>
      </c>
      <c r="U38" s="85"/>
      <c r="V38" s="97"/>
      <c r="W38" s="98" t="s">
        <v>40</v>
      </c>
    </row>
    <row r="39" spans="1:23" s="67" customFormat="1" ht="15" x14ac:dyDescent="0.25">
      <c r="A39" s="187" t="s">
        <v>41</v>
      </c>
      <c r="B39" s="188"/>
      <c r="C39" s="188"/>
      <c r="D39" s="188"/>
      <c r="E39" s="188"/>
      <c r="F39" s="188"/>
      <c r="G39" s="188"/>
      <c r="H39" s="189"/>
      <c r="U39" s="85" t="s">
        <v>41</v>
      </c>
      <c r="V39" s="97"/>
      <c r="W39" s="98"/>
    </row>
    <row r="40" spans="1:23" s="67" customFormat="1" ht="15" x14ac:dyDescent="0.25">
      <c r="A40" s="91"/>
      <c r="B40" s="194" t="s">
        <v>42</v>
      </c>
      <c r="C40" s="195"/>
      <c r="D40" s="92">
        <v>2523.2701200000001</v>
      </c>
      <c r="E40" s="93"/>
      <c r="F40" s="94">
        <v>1647.018</v>
      </c>
      <c r="G40" s="100">
        <v>26.62</v>
      </c>
      <c r="H40" s="96">
        <v>4196.9081200000001</v>
      </c>
      <c r="U40" s="85"/>
      <c r="V40" s="97"/>
      <c r="W40" s="98" t="s">
        <v>42</v>
      </c>
    </row>
    <row r="41" spans="1:23" s="67" customFormat="1" ht="15" x14ac:dyDescent="0.25">
      <c r="A41" s="187" t="s">
        <v>43</v>
      </c>
      <c r="B41" s="188"/>
      <c r="C41" s="188"/>
      <c r="D41" s="188"/>
      <c r="E41" s="188"/>
      <c r="F41" s="188"/>
      <c r="G41" s="188"/>
      <c r="H41" s="189"/>
      <c r="U41" s="85" t="s">
        <v>43</v>
      </c>
      <c r="V41" s="97"/>
      <c r="W41" s="98"/>
    </row>
    <row r="42" spans="1:23" s="67" customFormat="1" ht="15" x14ac:dyDescent="0.25">
      <c r="A42" s="83" t="s">
        <v>22</v>
      </c>
      <c r="B42" s="86" t="s">
        <v>44</v>
      </c>
      <c r="C42" s="87" t="s">
        <v>45</v>
      </c>
      <c r="D42" s="101">
        <v>504.65402</v>
      </c>
      <c r="E42" s="89"/>
      <c r="F42" s="102">
        <v>329.40359999999998</v>
      </c>
      <c r="G42" s="103">
        <v>5.3239999999999998</v>
      </c>
      <c r="H42" s="101">
        <v>839.38162</v>
      </c>
      <c r="U42" s="85"/>
      <c r="V42" s="97"/>
      <c r="W42" s="98"/>
    </row>
    <row r="43" spans="1:23" s="67" customFormat="1" ht="15" x14ac:dyDescent="0.25">
      <c r="A43" s="83"/>
      <c r="B43" s="86"/>
      <c r="C43" s="87"/>
      <c r="D43" s="89" t="s">
        <v>46</v>
      </c>
      <c r="E43" s="89" t="s">
        <v>47</v>
      </c>
      <c r="F43" s="89" t="s">
        <v>48</v>
      </c>
      <c r="G43" s="89" t="s">
        <v>49</v>
      </c>
      <c r="H43" s="89"/>
      <c r="U43" s="85"/>
      <c r="V43" s="97"/>
      <c r="W43" s="98"/>
    </row>
    <row r="44" spans="1:23" s="67" customFormat="1" ht="15" x14ac:dyDescent="0.25">
      <c r="A44" s="91"/>
      <c r="B44" s="192" t="s">
        <v>50</v>
      </c>
      <c r="C44" s="193"/>
      <c r="D44" s="104">
        <v>504.65402</v>
      </c>
      <c r="E44" s="93"/>
      <c r="F44" s="105">
        <v>329.40359999999998</v>
      </c>
      <c r="G44" s="106">
        <v>5.3239999999999998</v>
      </c>
      <c r="H44" s="107">
        <v>839.38162</v>
      </c>
      <c r="U44" s="85"/>
      <c r="V44" s="97" t="s">
        <v>50</v>
      </c>
      <c r="W44" s="98"/>
    </row>
    <row r="45" spans="1:23" s="67" customFormat="1" ht="15" x14ac:dyDescent="0.25">
      <c r="A45" s="91"/>
      <c r="B45" s="194" t="s">
        <v>51</v>
      </c>
      <c r="C45" s="195"/>
      <c r="D45" s="92">
        <v>3027.9241400000001</v>
      </c>
      <c r="E45" s="93"/>
      <c r="F45" s="108">
        <v>1976.4215999999999</v>
      </c>
      <c r="G45" s="106">
        <v>31.943999999999999</v>
      </c>
      <c r="H45" s="96">
        <v>5036.2897400000002</v>
      </c>
      <c r="U45" s="85"/>
      <c r="V45" s="97"/>
      <c r="W45" s="98" t="s">
        <v>51</v>
      </c>
    </row>
  </sheetData>
  <mergeCells count="34">
    <mergeCell ref="B40:C40"/>
    <mergeCell ref="A41:H41"/>
    <mergeCell ref="B44:C44"/>
    <mergeCell ref="B45:C45"/>
    <mergeCell ref="B33:C33"/>
    <mergeCell ref="B34:C34"/>
    <mergeCell ref="A35:H35"/>
    <mergeCell ref="B37:C37"/>
    <mergeCell ref="B38:C38"/>
    <mergeCell ref="A39:H39"/>
    <mergeCell ref="A31:H31"/>
    <mergeCell ref="H20:H22"/>
    <mergeCell ref="D21:D22"/>
    <mergeCell ref="E21:E22"/>
    <mergeCell ref="F21:F22"/>
    <mergeCell ref="G21:G22"/>
    <mergeCell ref="A24:H24"/>
    <mergeCell ref="B26:C26"/>
    <mergeCell ref="A27:H27"/>
    <mergeCell ref="B28:C28"/>
    <mergeCell ref="A29:H29"/>
    <mergeCell ref="B30:C30"/>
    <mergeCell ref="B16:G16"/>
    <mergeCell ref="B18:G18"/>
    <mergeCell ref="A20:A22"/>
    <mergeCell ref="B20:B22"/>
    <mergeCell ref="C20:C22"/>
    <mergeCell ref="D20:G20"/>
    <mergeCell ref="B15:G15"/>
    <mergeCell ref="C4:G4"/>
    <mergeCell ref="C5:G5"/>
    <mergeCell ref="C10:G10"/>
    <mergeCell ref="C11:G11"/>
    <mergeCell ref="B13:G13"/>
  </mergeCells>
  <printOptions horizontalCentered="1"/>
  <pageMargins left="0.70866143703460704" right="0.70866143703460704" top="0.74803149700164795" bottom="0.74803149700164795" header="0.31496062874794001" footer="0.31496062874794001"/>
  <pageSetup paperSize="9" fitToHeight="0" orientation="landscape" r:id="rId1"/>
  <headerFooter>
    <oddFooter>&amp;RСтраница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21EF42-F71E-41B9-9627-16B002F9A069}">
  <dimension ref="A1:I54"/>
  <sheetViews>
    <sheetView zoomScale="82" zoomScaleNormal="82" workbookViewId="0">
      <selection activeCell="C19" sqref="C19"/>
    </sheetView>
  </sheetViews>
  <sheetFormatPr defaultColWidth="8.85546875" defaultRowHeight="14.25" x14ac:dyDescent="0.2"/>
  <cols>
    <col min="1" max="1" width="5.5703125" style="40" bestFit="1" customWidth="1"/>
    <col min="2" max="2" width="36.7109375" style="40" bestFit="1" customWidth="1"/>
    <col min="3" max="3" width="76.7109375" style="40" customWidth="1"/>
    <col min="4" max="4" width="14.28515625" style="40" hidden="1" customWidth="1"/>
    <col min="5" max="5" width="10.85546875" style="40" hidden="1" customWidth="1"/>
    <col min="6" max="6" width="0" style="40" hidden="1" customWidth="1"/>
    <col min="7" max="7" width="12.7109375" style="40" bestFit="1" customWidth="1"/>
    <col min="8" max="16384" width="8.85546875" style="40"/>
  </cols>
  <sheetData>
    <row r="1" spans="1:3" ht="15.75" x14ac:dyDescent="0.2">
      <c r="A1" s="39"/>
      <c r="B1" s="39"/>
      <c r="C1" s="39"/>
    </row>
    <row r="2" spans="1:3" ht="15" x14ac:dyDescent="0.2">
      <c r="A2" s="41"/>
      <c r="B2" s="41" t="s">
        <v>1</v>
      </c>
      <c r="C2" s="42" t="s">
        <v>52</v>
      </c>
    </row>
    <row r="3" spans="1:3" ht="15" x14ac:dyDescent="0.2">
      <c r="A3" s="43"/>
      <c r="B3" s="43"/>
      <c r="C3" s="43"/>
    </row>
    <row r="4" spans="1:3" ht="15" x14ac:dyDescent="0.2">
      <c r="A4" s="41"/>
      <c r="B4" s="41"/>
      <c r="C4" s="41"/>
    </row>
    <row r="5" spans="1:3" ht="15" x14ac:dyDescent="0.2">
      <c r="A5" s="41"/>
      <c r="B5" s="41"/>
      <c r="C5" s="41"/>
    </row>
    <row r="6" spans="1:3" ht="25.5" x14ac:dyDescent="0.2">
      <c r="A6" s="41"/>
      <c r="B6" s="44" t="s">
        <v>116</v>
      </c>
      <c r="C6" s="45">
        <f>C26</f>
        <v>5716.8637177251603</v>
      </c>
    </row>
    <row r="7" spans="1:3" ht="15" x14ac:dyDescent="0.2">
      <c r="A7" s="41"/>
      <c r="B7" s="41"/>
      <c r="C7" s="41"/>
    </row>
    <row r="8" spans="1:3" ht="15" x14ac:dyDescent="0.2">
      <c r="A8" s="43"/>
      <c r="B8" s="43"/>
      <c r="C8" s="43"/>
    </row>
    <row r="9" spans="1:3" ht="15" x14ac:dyDescent="0.2">
      <c r="A9" s="41"/>
      <c r="B9" s="41"/>
      <c r="C9" s="41"/>
    </row>
    <row r="10" spans="1:3" ht="15" x14ac:dyDescent="0.2">
      <c r="A10" s="41"/>
      <c r="B10" s="46" t="s">
        <v>54</v>
      </c>
      <c r="C10" s="41"/>
    </row>
    <row r="11" spans="1:3" ht="15" x14ac:dyDescent="0.2">
      <c r="A11" s="41"/>
      <c r="B11" s="41"/>
      <c r="C11" s="41"/>
    </row>
    <row r="12" spans="1:3" ht="15.75" x14ac:dyDescent="0.2">
      <c r="A12" s="47"/>
      <c r="B12" s="141" t="s">
        <v>55</v>
      </c>
      <c r="C12" s="141"/>
    </row>
    <row r="13" spans="1:3" ht="15" x14ac:dyDescent="0.2">
      <c r="A13" s="41"/>
      <c r="B13" s="41"/>
      <c r="C13" s="41"/>
    </row>
    <row r="14" spans="1:3" ht="132" customHeight="1" x14ac:dyDescent="0.2">
      <c r="A14" s="41"/>
      <c r="B14" s="142" t="s">
        <v>10</v>
      </c>
      <c r="C14" s="142"/>
    </row>
    <row r="15" spans="1:3" ht="15" x14ac:dyDescent="0.2">
      <c r="A15" s="43"/>
      <c r="B15" s="143" t="s">
        <v>11</v>
      </c>
      <c r="C15" s="143"/>
    </row>
    <row r="16" spans="1:3" ht="15" x14ac:dyDescent="0.2">
      <c r="A16" s="41"/>
      <c r="B16" s="41"/>
      <c r="C16" s="41"/>
    </row>
    <row r="17" spans="1:9" ht="15.75" x14ac:dyDescent="0.2">
      <c r="A17" s="41"/>
      <c r="B17" s="41"/>
      <c r="C17" s="41"/>
      <c r="D17" s="59"/>
    </row>
    <row r="18" spans="1:9" ht="28.5" x14ac:dyDescent="0.2">
      <c r="A18" s="48" t="s">
        <v>12</v>
      </c>
      <c r="B18" s="49" t="s">
        <v>56</v>
      </c>
      <c r="C18" s="50" t="s">
        <v>57</v>
      </c>
      <c r="D18" s="59">
        <f>1.078*1.053*1.044*1.044*1.044</f>
        <v>1.2916612415266562</v>
      </c>
    </row>
    <row r="19" spans="1:9" ht="15.75" x14ac:dyDescent="0.2">
      <c r="A19" s="48">
        <v>1</v>
      </c>
      <c r="B19" s="49">
        <v>2</v>
      </c>
      <c r="C19" s="51">
        <v>3</v>
      </c>
      <c r="D19" s="59"/>
    </row>
    <row r="20" spans="1:9" x14ac:dyDescent="0.2">
      <c r="A20" s="52">
        <v>1</v>
      </c>
      <c r="B20" s="53" t="s">
        <v>58</v>
      </c>
      <c r="C20" s="60">
        <v>4196.9081200000001</v>
      </c>
      <c r="D20" s="61">
        <f>C20*D18/1000</f>
        <v>5.4209835528525048</v>
      </c>
    </row>
    <row r="21" spans="1:9" x14ac:dyDescent="0.2">
      <c r="A21" s="52">
        <v>1.1000000000000001</v>
      </c>
      <c r="B21" s="53" t="s">
        <v>59</v>
      </c>
      <c r="C21" s="62">
        <v>2523.2701200000001</v>
      </c>
      <c r="D21" s="63">
        <f>C21*D18/1000</f>
        <v>3.2592102159063145</v>
      </c>
    </row>
    <row r="22" spans="1:9" x14ac:dyDescent="0.2">
      <c r="A22" s="52">
        <v>1.2</v>
      </c>
      <c r="B22" s="53" t="s">
        <v>60</v>
      </c>
      <c r="C22" s="64">
        <v>1647.018</v>
      </c>
      <c r="D22" s="63">
        <f>C22*D18/1000</f>
        <v>2.1273893146967504</v>
      </c>
      <c r="I22" s="58"/>
    </row>
    <row r="23" spans="1:9" x14ac:dyDescent="0.2">
      <c r="A23" s="52">
        <v>1.3</v>
      </c>
      <c r="B23" s="53" t="s">
        <v>61</v>
      </c>
      <c r="C23" s="64">
        <v>26.62</v>
      </c>
      <c r="D23" s="63">
        <f>(C23*D18/1000)-E23</f>
        <v>-0.53434285694265427</v>
      </c>
      <c r="E23" s="40">
        <v>0.56872687919209386</v>
      </c>
      <c r="F23" s="40" t="s">
        <v>67</v>
      </c>
      <c r="I23" s="58"/>
    </row>
    <row r="24" spans="1:9" x14ac:dyDescent="0.2">
      <c r="A24" s="52">
        <v>2</v>
      </c>
      <c r="B24" s="53" t="s">
        <v>62</v>
      </c>
      <c r="C24" s="64">
        <v>5036.2897400000002</v>
      </c>
      <c r="I24" s="58"/>
    </row>
    <row r="25" spans="1:9" x14ac:dyDescent="0.2">
      <c r="A25" s="52">
        <v>2.1</v>
      </c>
      <c r="B25" s="53" t="s">
        <v>63</v>
      </c>
      <c r="C25" s="64">
        <v>839.38162</v>
      </c>
    </row>
    <row r="26" spans="1:9" ht="24" x14ac:dyDescent="0.2">
      <c r="A26" s="52">
        <v>3</v>
      </c>
      <c r="B26" s="53" t="s">
        <v>64</v>
      </c>
      <c r="C26" s="65">
        <v>5716.8637177251603</v>
      </c>
      <c r="G26" s="63">
        <f>C26/1.2</f>
        <v>4764.0530981043003</v>
      </c>
    </row>
    <row r="27" spans="1:9" ht="15" x14ac:dyDescent="0.2">
      <c r="A27" s="41"/>
      <c r="C27" s="41"/>
    </row>
    <row r="28" spans="1:9" ht="25.5" customHeight="1" x14ac:dyDescent="0.2">
      <c r="A28" s="144" t="s">
        <v>65</v>
      </c>
      <c r="B28" s="144"/>
      <c r="C28" s="144"/>
    </row>
    <row r="31" spans="1:9" ht="15" customHeight="1" x14ac:dyDescent="0.2"/>
    <row r="32" spans="1:9" x14ac:dyDescent="0.2">
      <c r="C32" s="66"/>
    </row>
    <row r="35" ht="15" customHeight="1" x14ac:dyDescent="0.2"/>
    <row r="36" ht="15" customHeight="1" x14ac:dyDescent="0.2"/>
    <row r="37" ht="14.25" customHeight="1" x14ac:dyDescent="0.2"/>
    <row r="39" ht="14.25" customHeight="1" x14ac:dyDescent="0.2"/>
    <row r="41" ht="14.25" customHeight="1" x14ac:dyDescent="0.2"/>
    <row r="43" ht="14.2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4">
    <mergeCell ref="B12:C12"/>
    <mergeCell ref="B14:C14"/>
    <mergeCell ref="B15:C15"/>
    <mergeCell ref="A28:C2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Сводка затрат 2025-2026</vt:lpstr>
      <vt:lpstr>ССР-2025</vt:lpstr>
      <vt:lpstr>СЗ 2025</vt:lpstr>
      <vt:lpstr>ССР 2026</vt:lpstr>
      <vt:lpstr>СЗ 2026</vt:lpstr>
      <vt:lpstr>'ССР 2026'!Заголовки_для_печати</vt:lpstr>
      <vt:lpstr>'ССР-2025'!Заголовки_для_печати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Носкова Надежда Владимировна</dc:creator>
  <cp:lastModifiedBy>Макарова Ольга Анатольевна</cp:lastModifiedBy>
  <cp:lastPrinted>2022-09-08T20:02:44Z</cp:lastPrinted>
  <dcterms:created xsi:type="dcterms:W3CDTF">2020-09-30T08:50:27Z</dcterms:created>
  <dcterms:modified xsi:type="dcterms:W3CDTF">2025-09-17T00:49:14Z</dcterms:modified>
</cp:coreProperties>
</file>